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bovedilla\Promocion\2001 RESIDENCIAL PINEA PUERTO. MANZANA 15. EL PUERTO DE SANTA MARIA\03 ECONOMICO-FINANCIERO\000 ESTUDIO ECONÓMICO\230530 Urbanitae V2\M15\241004 Actualizado Reunion JLRT\"/>
    </mc:Choice>
  </mc:AlternateContent>
  <xr:revisionPtr revIDLastSave="0" documentId="13_ncr:1_{FBFCFDEE-2590-4FDE-90CB-22CD66C15A3D}" xr6:coauthVersionLast="47" xr6:coauthVersionMax="47" xr10:uidLastSave="{00000000-0000-0000-0000-000000000000}"/>
  <bookViews>
    <workbookView xWindow="-120" yWindow="-120" windowWidth="29040" windowHeight="15840" tabRatio="860" xr2:uid="{00000000-000D-0000-FFFF-FFFF00000000}"/>
  </bookViews>
  <sheets>
    <sheet name="Cuenta Tesoreria" sheetId="48" r:id="rId1"/>
    <sheet name="CUENTA DE RESULTADOS" sheetId="11" r:id="rId2"/>
    <sheet name="Extremadura" sheetId="37" state="hidden" r:id="rId3"/>
  </sheets>
  <definedNames>
    <definedName name="_xlnm.Print_Area" localSheetId="1">'CUENTA DE RESULTADOS'!$A$1:$J$105</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1">'CUENTA DE RESULTADOS'!$4:$7</definedName>
    <definedName name="_xlnm.Print_Titles" localSheetId="0">'Cuenta Tesoreria'!$B:$E</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11" l="1"/>
  <c r="G77" i="11" s="1"/>
  <c r="G59" i="11"/>
  <c r="F37" i="48" l="1"/>
  <c r="G37" i="48" s="1"/>
  <c r="H37" i="48" s="1"/>
  <c r="I37" i="48" s="1"/>
  <c r="J37" i="48" s="1"/>
  <c r="K37" i="48" s="1"/>
  <c r="L37" i="48" s="1"/>
  <c r="M37" i="48" s="1"/>
  <c r="N37" i="48" s="1"/>
  <c r="O37" i="48" s="1"/>
  <c r="P37" i="48" s="1"/>
  <c r="Q37" i="48" s="1"/>
  <c r="R37" i="48" s="1"/>
  <c r="S37" i="48" s="1"/>
  <c r="T37" i="48" s="1"/>
  <c r="U37" i="48" s="1"/>
  <c r="V37" i="48" s="1"/>
  <c r="W37" i="48" s="1"/>
  <c r="X37" i="48" s="1"/>
  <c r="Y37" i="48" s="1"/>
  <c r="Z37" i="48" s="1"/>
  <c r="AA37" i="48" s="1"/>
  <c r="AB37" i="48" s="1"/>
  <c r="AC37" i="48" s="1"/>
  <c r="AD37" i="48" s="1"/>
  <c r="AE37" i="48" s="1"/>
  <c r="AF37" i="48" s="1"/>
  <c r="AG37" i="48" s="1"/>
  <c r="AH37" i="48" s="1"/>
  <c r="AI37" i="48" s="1"/>
  <c r="AJ37" i="48" s="1"/>
  <c r="AK37" i="48" s="1"/>
  <c r="AL37" i="48" s="1"/>
  <c r="AM37" i="48" s="1"/>
  <c r="AN37" i="48" s="1"/>
  <c r="AO37" i="48" s="1"/>
  <c r="AP37" i="48" s="1"/>
  <c r="AQ37" i="48" s="1"/>
  <c r="AR37" i="48" s="1"/>
  <c r="AS37" i="48" s="1"/>
  <c r="AT37" i="48" s="1"/>
  <c r="AU37" i="48" s="1"/>
  <c r="AV37" i="48" s="1"/>
  <c r="AW37" i="48" s="1"/>
  <c r="AX37" i="48" s="1"/>
  <c r="AY37" i="48" s="1"/>
  <c r="AZ37" i="48" s="1"/>
  <c r="BA37" i="48" s="1"/>
  <c r="BB37" i="48" s="1"/>
  <c r="D34" i="48"/>
  <c r="D33" i="48"/>
  <c r="D30" i="48"/>
  <c r="D29" i="48"/>
  <c r="D28" i="48"/>
  <c r="BG48" i="48" l="1"/>
  <c r="BF48" i="48"/>
  <c r="H103" i="11" l="1"/>
  <c r="F43" i="48" l="1"/>
  <c r="F15" i="48"/>
  <c r="G43" i="48" l="1"/>
  <c r="H43" i="48" l="1"/>
  <c r="I43" i="48" s="1"/>
  <c r="J43" i="48" s="1"/>
  <c r="K43" i="48" s="1"/>
  <c r="L43" i="48" s="1"/>
  <c r="M43" i="48" s="1"/>
  <c r="N43" i="48" s="1"/>
  <c r="O43" i="48" s="1"/>
  <c r="P43" i="48" l="1"/>
  <c r="Q43" i="48" s="1"/>
  <c r="R43" i="48" s="1"/>
  <c r="S43" i="48" s="1"/>
  <c r="T43" i="48" s="1"/>
  <c r="U43" i="48" s="1"/>
  <c r="V43" i="48" s="1"/>
  <c r="W43" i="48" s="1"/>
  <c r="X43" i="48" s="1"/>
  <c r="Y43" i="48" l="1"/>
  <c r="Z43" i="48" l="1"/>
  <c r="AA43" i="48" s="1"/>
  <c r="AB43" i="48" s="1"/>
  <c r="AC43" i="48" s="1"/>
  <c r="AD43" i="48" s="1"/>
  <c r="AE43" i="48" s="1"/>
  <c r="AF43" i="48" s="1"/>
  <c r="AG43" i="48" s="1"/>
  <c r="AH43" i="48" s="1"/>
  <c r="AI43" i="48" s="1"/>
  <c r="AJ43" i="48" s="1"/>
  <c r="AK43" i="48" s="1"/>
  <c r="AL43" i="48" s="1"/>
  <c r="AM43" i="48" s="1"/>
  <c r="AN43" i="48" s="1"/>
  <c r="AO43" i="48" l="1"/>
  <c r="AP43" i="48" s="1"/>
  <c r="AQ43" i="48" s="1"/>
  <c r="AR43" i="48" l="1"/>
  <c r="AS43" i="48" l="1"/>
  <c r="AT43" i="48" s="1"/>
  <c r="AU43" i="48" s="1"/>
  <c r="AV43" i="48" s="1"/>
  <c r="AW43" i="48" l="1"/>
  <c r="D42" i="48"/>
  <c r="H89" i="11" s="1"/>
  <c r="AX43" i="48" l="1"/>
  <c r="AY43" i="48" s="1"/>
  <c r="AZ43" i="48" l="1"/>
  <c r="BA43" i="48" s="1"/>
  <c r="BB43" i="48" s="1"/>
  <c r="G15" i="48" l="1"/>
  <c r="K24" i="11" l="1"/>
  <c r="L82" i="11" l="1"/>
  <c r="R21" i="37" l="1"/>
  <c r="R20" i="37"/>
  <c r="R19" i="37"/>
  <c r="R18" i="37"/>
  <c r="R17" i="37"/>
  <c r="M15" i="37"/>
  <c r="O13" i="37"/>
  <c r="O11" i="37"/>
  <c r="O10" i="37"/>
  <c r="O9" i="37"/>
  <c r="O8" i="37"/>
  <c r="L14" i="37" s="1"/>
  <c r="O7" i="37"/>
  <c r="O6" i="37"/>
  <c r="O5" i="37"/>
  <c r="O4" i="37"/>
  <c r="O3" i="37"/>
  <c r="O2" i="37"/>
  <c r="O1" i="37"/>
  <c r="M14" i="37" s="1"/>
  <c r="K20" i="11"/>
  <c r="H15" i="48" l="1"/>
  <c r="L79" i="11"/>
  <c r="I15" i="48" l="1"/>
  <c r="G13" i="11"/>
  <c r="G12" i="11" s="1"/>
  <c r="J15" i="48" l="1"/>
  <c r="AH7" i="11"/>
  <c r="K15" i="48" l="1"/>
  <c r="G10" i="11"/>
  <c r="L15" i="48" l="1"/>
  <c r="M15" i="48" l="1"/>
  <c r="N15" i="48" l="1"/>
  <c r="O15" i="48" l="1"/>
  <c r="P15" i="48" l="1"/>
  <c r="Q15" i="48" l="1"/>
  <c r="R15" i="48" l="1"/>
  <c r="S15" i="48" l="1"/>
  <c r="T15" i="48"/>
  <c r="U15" i="48" l="1"/>
  <c r="V15" i="48" l="1"/>
  <c r="W15" i="48" l="1"/>
  <c r="X15" i="48" l="1"/>
  <c r="Y15" i="48" l="1"/>
  <c r="Z15" i="48"/>
  <c r="AA15" i="48" l="1"/>
  <c r="AB15" i="48" l="1"/>
  <c r="AC15" i="48" l="1"/>
  <c r="AD15" i="48" l="1"/>
  <c r="AE15" i="48" l="1"/>
  <c r="AF15" i="48" l="1"/>
  <c r="AG15" i="48" l="1"/>
  <c r="AH15" i="48" l="1"/>
  <c r="AI15" i="48" l="1"/>
  <c r="AJ15" i="48" l="1"/>
  <c r="AK15" i="48" l="1"/>
  <c r="AL15" i="48" l="1"/>
  <c r="AM15" i="48" l="1"/>
  <c r="AN15" i="48" l="1"/>
  <c r="AO15" i="48" l="1"/>
  <c r="AP15" i="48" l="1"/>
  <c r="AQ15" i="48" l="1"/>
  <c r="AR15" i="48" l="1"/>
  <c r="AS15" i="48" l="1"/>
  <c r="AT15" i="48" l="1"/>
  <c r="AU15" i="48" l="1"/>
  <c r="AV15" i="48" l="1"/>
  <c r="AW15" i="48" l="1"/>
  <c r="AX15" i="48" l="1"/>
  <c r="AY15" i="48" l="1"/>
  <c r="AZ15" i="48" l="1"/>
  <c r="BA15" i="48" l="1"/>
  <c r="BB15" i="48" l="1"/>
  <c r="H91" i="11" l="1"/>
  <c r="H97" i="11"/>
  <c r="H99" i="11" s="1"/>
  <c r="L81" i="11" l="1"/>
  <c r="L80" i="11" l="1"/>
  <c r="G53" i="11" l="1"/>
  <c r="G56" i="11" l="1"/>
  <c r="G27" i="11" l="1"/>
  <c r="K21" i="11"/>
  <c r="G23" i="11"/>
  <c r="P7" i="48" l="1"/>
  <c r="N7" i="48"/>
  <c r="F7" i="48"/>
  <c r="G7" i="48"/>
  <c r="J7" i="48"/>
  <c r="I7" i="48"/>
  <c r="M7" i="48"/>
  <c r="K7" i="48"/>
  <c r="H7" i="48"/>
  <c r="L7" i="48"/>
  <c r="O7" i="48"/>
  <c r="G19" i="11" l="1"/>
  <c r="G18" i="11" l="1"/>
  <c r="G35" i="11" l="1"/>
  <c r="G34" i="11" l="1"/>
  <c r="H87" i="11" l="1"/>
  <c r="G74" i="11" l="1"/>
  <c r="G68" i="11"/>
  <c r="G71" i="11"/>
  <c r="G70" i="11" l="1"/>
  <c r="BB16" i="48" l="1"/>
  <c r="G16" i="48" l="1"/>
  <c r="H16" i="48" l="1"/>
  <c r="H39" i="48" l="1"/>
  <c r="H45" i="48" s="1"/>
  <c r="I16" i="48" l="1"/>
  <c r="R7" i="48" l="1"/>
  <c r="Q7" i="48" l="1"/>
  <c r="S7" i="48"/>
  <c r="T7" i="48"/>
  <c r="I39" i="48" l="1"/>
  <c r="I45" i="48" s="1"/>
  <c r="J16" i="48" l="1"/>
  <c r="U7" i="48" l="1"/>
  <c r="AG7" i="48" l="1"/>
  <c r="BA7" i="48"/>
  <c r="Y7" i="48"/>
  <c r="X7" i="48"/>
  <c r="AB7" i="48"/>
  <c r="V7" i="48"/>
  <c r="W7" i="48"/>
  <c r="Z7" i="48"/>
  <c r="AT7" i="48"/>
  <c r="AD7" i="48"/>
  <c r="AA7" i="48"/>
  <c r="AQ7" i="48"/>
  <c r="AV7" i="48" l="1"/>
  <c r="AW7" i="48"/>
  <c r="AJ7" i="48"/>
  <c r="AC7" i="48"/>
  <c r="AH7" i="48"/>
  <c r="AK7" i="48"/>
  <c r="BB7" i="48" l="1"/>
  <c r="AR7" i="48"/>
  <c r="AS7" i="48"/>
  <c r="AE7" i="48"/>
  <c r="AF7" i="48"/>
  <c r="AI7" i="48"/>
  <c r="D7" i="48"/>
  <c r="AL7" i="48"/>
  <c r="AM7" i="48"/>
  <c r="AN7" i="48"/>
  <c r="AO7" i="48"/>
  <c r="AZ7" i="48" l="1"/>
  <c r="AP7" i="48"/>
  <c r="AY7" i="48"/>
  <c r="AU7" i="48"/>
  <c r="AX7" i="48"/>
  <c r="J39" i="48" l="1"/>
  <c r="J45" i="48" s="1"/>
  <c r="G39" i="48" l="1"/>
  <c r="G45" i="48" s="1"/>
  <c r="L16" i="48" l="1"/>
  <c r="K16" i="48"/>
  <c r="K39" i="48" l="1"/>
  <c r="M16" i="48"/>
  <c r="K45" i="48" l="1"/>
  <c r="L39" i="48"/>
  <c r="L45" i="48" s="1"/>
  <c r="N16" i="48"/>
  <c r="M39" i="48" l="1"/>
  <c r="M45" i="48" s="1"/>
  <c r="N39" i="48" l="1"/>
  <c r="N45" i="48" l="1"/>
  <c r="O16" i="48" l="1"/>
  <c r="O39" i="48" l="1"/>
  <c r="P16" i="48" l="1"/>
  <c r="O45" i="48"/>
  <c r="P39" i="48" l="1"/>
  <c r="P45" i="48" l="1"/>
  <c r="Q16" i="48" l="1"/>
  <c r="Q39" i="48" l="1"/>
  <c r="Q45" i="48" l="1"/>
  <c r="R16" i="48" l="1"/>
  <c r="R39" i="48" l="1"/>
  <c r="R45" i="48" l="1"/>
  <c r="S16" i="48" l="1"/>
  <c r="S39" i="48" l="1"/>
  <c r="S45" i="48" l="1"/>
  <c r="T16" i="48" l="1"/>
  <c r="T39" i="48" l="1"/>
  <c r="U16" i="48"/>
  <c r="T45" i="48" l="1"/>
  <c r="W16" i="48" l="1"/>
  <c r="V16" i="48"/>
  <c r="V39" i="48" l="1"/>
  <c r="V45" i="48" l="1"/>
  <c r="W39" i="48"/>
  <c r="W45" i="48" s="1"/>
  <c r="X16" i="48" l="1"/>
  <c r="X39" i="48" l="1"/>
  <c r="Y16" i="48" l="1"/>
  <c r="X45" i="48"/>
  <c r="Y39" i="48" l="1"/>
  <c r="Y45" i="48" l="1"/>
  <c r="Z16" i="48"/>
  <c r="Z39" i="48" l="1"/>
  <c r="AA16" i="48" l="1"/>
  <c r="Z45" i="48"/>
  <c r="AB16" i="48" l="1"/>
  <c r="AA39" i="48"/>
  <c r="AA45" i="48" l="1"/>
  <c r="AB39" i="48" l="1"/>
  <c r="AB45" i="48" s="1"/>
  <c r="AC16" i="48"/>
  <c r="AC39" i="48" l="1"/>
  <c r="AC45" i="48" s="1"/>
  <c r="AD16" i="48"/>
  <c r="AD39" i="48" l="1"/>
  <c r="AE16" i="48" l="1"/>
  <c r="AD45" i="48"/>
  <c r="AE39" i="48" l="1"/>
  <c r="AE45" i="48" s="1"/>
  <c r="AF16" i="48"/>
  <c r="AF39" i="48" l="1"/>
  <c r="AF45" i="48" s="1"/>
  <c r="AG16" i="48"/>
  <c r="AG39" i="48" l="1"/>
  <c r="AG45" i="48" s="1"/>
  <c r="AH16" i="48"/>
  <c r="AH39" i="48" l="1"/>
  <c r="AI16" i="48" l="1"/>
  <c r="AH45" i="48"/>
  <c r="AI39" i="48" l="1"/>
  <c r="AI45" i="48" s="1"/>
  <c r="AJ16" i="48"/>
  <c r="AJ39" i="48" l="1"/>
  <c r="AJ45" i="48" s="1"/>
  <c r="AK16" i="48"/>
  <c r="AK39" i="48" l="1"/>
  <c r="AL16" i="48" l="1"/>
  <c r="AK45" i="48"/>
  <c r="AL39" i="48" l="1"/>
  <c r="AL45" i="48" s="1"/>
  <c r="AM16" i="48"/>
  <c r="AM39" i="48" l="1"/>
  <c r="AM45" i="48" s="1"/>
  <c r="AN16" i="48"/>
  <c r="AN39" i="48" l="1"/>
  <c r="AN45" i="48" s="1"/>
  <c r="AO16" i="48"/>
  <c r="AO39" i="48" l="1"/>
  <c r="AO45" i="48" s="1"/>
  <c r="AP16" i="48"/>
  <c r="AQ16" i="48" l="1"/>
  <c r="AP39" i="48"/>
  <c r="AP45" i="48" s="1"/>
  <c r="AQ39" i="48" l="1"/>
  <c r="AQ45" i="48" s="1"/>
  <c r="AR16" i="48" l="1"/>
  <c r="AR39" i="48" l="1"/>
  <c r="AR45" i="48" s="1"/>
  <c r="AS16" i="48" l="1"/>
  <c r="F16" i="48" l="1"/>
  <c r="AS39" i="48" l="1"/>
  <c r="AS45" i="48" s="1"/>
  <c r="F39" i="48" l="1"/>
  <c r="F40" i="48" l="1"/>
  <c r="G40" i="48" s="1"/>
  <c r="H40" i="48" s="1"/>
  <c r="I40" i="48" s="1"/>
  <c r="J40" i="48" s="1"/>
  <c r="K40" i="48" s="1"/>
  <c r="L40" i="48" s="1"/>
  <c r="M40" i="48" s="1"/>
  <c r="N40" i="48" s="1"/>
  <c r="O40" i="48" s="1"/>
  <c r="P40" i="48" s="1"/>
  <c r="Q40" i="48" s="1"/>
  <c r="R40" i="48" s="1"/>
  <c r="S40" i="48" s="1"/>
  <c r="T40" i="48" s="1"/>
  <c r="F45" i="48"/>
  <c r="F46" i="48" s="1"/>
  <c r="AT16" i="48"/>
  <c r="U39" i="48"/>
  <c r="G46" i="48" l="1"/>
  <c r="U45" i="48"/>
  <c r="U40" i="48"/>
  <c r="V40" i="48" s="1"/>
  <c r="W40" i="48" s="1"/>
  <c r="X40" i="48" s="1"/>
  <c r="Y40" i="48" s="1"/>
  <c r="Z40" i="48" s="1"/>
  <c r="AA40" i="48" s="1"/>
  <c r="AB40" i="48" s="1"/>
  <c r="AC40" i="48" s="1"/>
  <c r="AD40" i="48" s="1"/>
  <c r="AE40" i="48" s="1"/>
  <c r="AF40" i="48" s="1"/>
  <c r="AG40" i="48" s="1"/>
  <c r="AH40" i="48" s="1"/>
  <c r="AI40" i="48" s="1"/>
  <c r="AJ40" i="48" s="1"/>
  <c r="AK40" i="48" s="1"/>
  <c r="AL40" i="48" s="1"/>
  <c r="AM40" i="48" s="1"/>
  <c r="AN40" i="48" s="1"/>
  <c r="AO40" i="48" s="1"/>
  <c r="AP40" i="48" s="1"/>
  <c r="AQ40" i="48" s="1"/>
  <c r="AR40" i="48" s="1"/>
  <c r="AS40" i="48" s="1"/>
  <c r="H46" i="48" l="1"/>
  <c r="I46" i="48" l="1"/>
  <c r="AT39" i="48"/>
  <c r="J46" i="48" l="1"/>
  <c r="AT45" i="48"/>
  <c r="AT40" i="48"/>
  <c r="K46" i="48" l="1"/>
  <c r="AU16" i="48"/>
  <c r="L46" i="48" l="1"/>
  <c r="M46" i="48" l="1"/>
  <c r="N46" i="48" l="1"/>
  <c r="AU39" i="48"/>
  <c r="O46" i="48" l="1"/>
  <c r="AU45" i="48"/>
  <c r="AU40" i="48"/>
  <c r="P46" i="48" l="1"/>
  <c r="Q46" i="48" l="1"/>
  <c r="AV16" i="48"/>
  <c r="R46" i="48" l="1"/>
  <c r="S46" i="48" l="1"/>
  <c r="T46" i="48" l="1"/>
  <c r="AV39" i="48"/>
  <c r="U46" i="48" l="1"/>
  <c r="AV45" i="48"/>
  <c r="AV40" i="48"/>
  <c r="V46" i="48" l="1"/>
  <c r="AX16" i="48"/>
  <c r="W46" i="48" l="1"/>
  <c r="AY16" i="48"/>
  <c r="AW16" i="48"/>
  <c r="X46" i="48" l="1"/>
  <c r="AW39" i="48"/>
  <c r="Y46" i="48" l="1"/>
  <c r="BA16" i="48"/>
  <c r="AZ16" i="48"/>
  <c r="AW45" i="48"/>
  <c r="AW40" i="48"/>
  <c r="G50" i="11" l="1"/>
  <c r="AX39" i="48"/>
  <c r="AX45" i="48" s="1"/>
  <c r="Z46" i="48"/>
  <c r="D16" i="48"/>
  <c r="D48" i="48" s="1"/>
  <c r="G44" i="11" l="1"/>
  <c r="AX40" i="48"/>
  <c r="AA46" i="48"/>
  <c r="BB39" i="48"/>
  <c r="BB45" i="48" s="1"/>
  <c r="BA39" i="48"/>
  <c r="BA45" i="48" s="1"/>
  <c r="G9" i="11" l="1"/>
  <c r="H86" i="11" s="1"/>
  <c r="AY39" i="48"/>
  <c r="AB46" i="48"/>
  <c r="AC46" i="48" l="1"/>
  <c r="AY45" i="48"/>
  <c r="AY40" i="48"/>
  <c r="AZ39" i="48" l="1"/>
  <c r="AZ45" i="48" s="1"/>
  <c r="AD46" i="48"/>
  <c r="I97" i="11"/>
  <c r="H88" i="11"/>
  <c r="I89" i="11"/>
  <c r="AZ40" i="48" l="1"/>
  <c r="BA40" i="48" s="1"/>
  <c r="BB40" i="48" s="1"/>
  <c r="AE46" i="48"/>
  <c r="H96" i="11"/>
  <c r="H92" i="11"/>
  <c r="AF46" i="48" l="1"/>
  <c r="H100" i="11"/>
  <c r="H101" i="11" s="1"/>
  <c r="AG46" i="48" l="1"/>
  <c r="AH46" i="48" l="1"/>
  <c r="AI46" i="48" l="1"/>
  <c r="AJ46" i="48" l="1"/>
  <c r="AK46" i="48" l="1"/>
  <c r="AL46" i="48" l="1"/>
  <c r="AM46" i="48" l="1"/>
  <c r="AN46" i="48" l="1"/>
  <c r="AO46" i="48" l="1"/>
  <c r="AP46" i="48" l="1"/>
  <c r="AQ46" i="48" l="1"/>
  <c r="AR46" i="48" l="1"/>
  <c r="AS46" i="48" l="1"/>
  <c r="AT46" i="48" l="1"/>
  <c r="AU46" i="48" l="1"/>
  <c r="AV46" i="48" l="1"/>
  <c r="AW46" i="48" l="1"/>
  <c r="AX46" i="48" l="1"/>
  <c r="AY46" i="48" l="1"/>
  <c r="AZ46" i="48" l="1"/>
  <c r="BA46" i="48" l="1"/>
  <c r="BB46" i="48" l="1"/>
</calcChain>
</file>

<file path=xl/sharedStrings.xml><?xml version="1.0" encoding="utf-8"?>
<sst xmlns="http://schemas.openxmlformats.org/spreadsheetml/2006/main" count="283" uniqueCount="210">
  <si>
    <t>VIVIENDAS</t>
  </si>
  <si>
    <t>GARAJES</t>
  </si>
  <si>
    <t>TRASTEROS</t>
  </si>
  <si>
    <t>IMPORTES</t>
  </si>
  <si>
    <t>Observaciones</t>
  </si>
  <si>
    <t>GASTOS</t>
  </si>
  <si>
    <t>01 TERRENOS Y SOLARES</t>
  </si>
  <si>
    <t>01.02 COMPRAVENTA</t>
  </si>
  <si>
    <t>02 CONSTRUCCIÓN</t>
  </si>
  <si>
    <t>02.01 URBANIZACIÓN</t>
  </si>
  <si>
    <t>02.02 EDIFICACION</t>
  </si>
  <si>
    <t>03 HONORARIOS PROFESIONALES</t>
  </si>
  <si>
    <t>03.01 ARQUITECTOS</t>
  </si>
  <si>
    <t>03.01.040 Proyecto Básico</t>
  </si>
  <si>
    <t xml:space="preserve"> = Ia</t>
  </si>
  <si>
    <t>03.01.045 Proyecto Ejecución</t>
  </si>
  <si>
    <t>03.01.050 Dirección Obra Edificación</t>
  </si>
  <si>
    <t>03.02 ARQUITECTOS TÉCNICOS</t>
  </si>
  <si>
    <t>03.02.015 Dirección Obras Edificación</t>
  </si>
  <si>
    <t>03.02.020 Redacción Est.Seg y Salud Edif</t>
  </si>
  <si>
    <t>03.02.025 Coord. Est. Seg. y Salud Edif</t>
  </si>
  <si>
    <t>03.04 OTROS PROFESIONALES</t>
  </si>
  <si>
    <t>03.04.001 Levantamiento Topográfico</t>
  </si>
  <si>
    <t>03.04.005 Tasaciones</t>
  </si>
  <si>
    <t>03.04.020 Estudio Geotécnico Edificacion</t>
  </si>
  <si>
    <t>03.04.025 Ingeniero Telecomunicaciones</t>
  </si>
  <si>
    <t>03.04.047 Laboratiorio Control de Calidad</t>
  </si>
  <si>
    <t>04 TASAS/LICENCIAS/TRIBUTOS</t>
  </si>
  <si>
    <t>04.01 TASAS/LICENCIAS/TRIBUTOS</t>
  </si>
  <si>
    <t>04.01.010 Tasa Licencia Edificación</t>
  </si>
  <si>
    <t>04.01.015 I.C.I.O.</t>
  </si>
  <si>
    <t>04.01.020 Tasa Ocupación Vía Pública</t>
  </si>
  <si>
    <t>04.01.025 Licencia Primera Ocupación</t>
  </si>
  <si>
    <t>04.01.040 Impuesto Bienes Inmuebles</t>
  </si>
  <si>
    <t>04.01.045 I.V.T.N.U. (Plusvalías)</t>
  </si>
  <si>
    <t>05 COSTES FINANCIEROS</t>
  </si>
  <si>
    <t>05.01.001 Comisión Apertura y/o Estudio</t>
  </si>
  <si>
    <t>05.01.005 Comisión No Disponibilidad</t>
  </si>
  <si>
    <t>05.01.010 Intereses</t>
  </si>
  <si>
    <t>05.03 EDIFICIO: PRÉSTAMO HIPOTECARIO</t>
  </si>
  <si>
    <t>05.03.001 Comisión Apertura y/o Estudio</t>
  </si>
  <si>
    <t>05.05 AVALES PROMOCIÓN</t>
  </si>
  <si>
    <t>05.05.001 Comisión Apertura y/o Estudio</t>
  </si>
  <si>
    <t>05.05.005 Intereses</t>
  </si>
  <si>
    <t>06 PUBLICIDAD Y COMERCIALIZACIÓN</t>
  </si>
  <si>
    <t>06.01 PUBLICIDAD</t>
  </si>
  <si>
    <t>06.02 COMERCIALIZACIÓN</t>
  </si>
  <si>
    <t>07 FORMALIZACIÓN DE DOCUMENTOS</t>
  </si>
  <si>
    <t>07.02 COMPRAVENTA</t>
  </si>
  <si>
    <t>07.05 OBRA NUEVA</t>
  </si>
  <si>
    <t>07.06 DIVISIÓN HORIZONTAL / MATERIAL</t>
  </si>
  <si>
    <t>07.09 AVALES</t>
  </si>
  <si>
    <t>08 GESTIÓN</t>
  </si>
  <si>
    <t>08.02 GESTIÓN DE LA PROMOCIÓN</t>
  </si>
  <si>
    <t>09 SEGUROS</t>
  </si>
  <si>
    <t>09.01 SEGUROS</t>
  </si>
  <si>
    <t>09.01.010 Decenal</t>
  </si>
  <si>
    <t>(Prima 0,55 % Garantia Basica Plurifamiliares+0,05 % imptos) s/ Valor Provisional Edificación</t>
  </si>
  <si>
    <t>INGRESOS</t>
  </si>
  <si>
    <t>01 VENTAS.</t>
  </si>
  <si>
    <t>RESULTADO</t>
  </si>
  <si>
    <t>04.01.030 Otras Tasas (Calif Provisional)</t>
  </si>
  <si>
    <t>250 €/vivienda + 63 €/anejos + 300 €/locales</t>
  </si>
  <si>
    <t xml:space="preserve">09.01.015 Responsabilidad Civil </t>
  </si>
  <si>
    <t>215 €/vivienda + contraincendios</t>
  </si>
  <si>
    <t>2.500 €/100 viviendas</t>
  </si>
  <si>
    <t>Descuento Honorarios Técnicos</t>
  </si>
  <si>
    <t xml:space="preserve"> = C</t>
  </si>
  <si>
    <t>03.04.045 Organismo Control Técnico (OCT)</t>
  </si>
  <si>
    <t>M2c vendidos * 1,77 €/m2 + recargo provincial 35 % + coef. Municipal 1,33. (Sin considerar Bonif. 50%)</t>
  </si>
  <si>
    <t>Solicitar bonificacion 90% con L.O.</t>
  </si>
  <si>
    <t>VPO  0,12 % * Superficie Útil Total Edificacion * Modulo (mod min 657,24 * superf VP)</t>
  </si>
  <si>
    <t>Vivienda</t>
  </si>
  <si>
    <t>€/m2</t>
  </si>
  <si>
    <t>Gestion</t>
  </si>
  <si>
    <t>COMERCIAL</t>
  </si>
  <si>
    <t>02.01.005 Conexiones Exteriores Electricidad</t>
  </si>
  <si>
    <t>02.01.006 Conexiones Exteriores Abastecimiento</t>
  </si>
  <si>
    <t>02.01.007 Conexiones Exteriores Saneamiento</t>
  </si>
  <si>
    <t>10 GASTOS VARIOS E IMPREVISTOS</t>
  </si>
  <si>
    <t>PRESTAMO PROMOTOR</t>
  </si>
  <si>
    <t>07.08 PRÉSTAMO PROMOTOR</t>
  </si>
  <si>
    <t>07.11 CANCELACIONES</t>
  </si>
  <si>
    <t>07.12 ACTA FINAL DE OBRA</t>
  </si>
  <si>
    <t>07.13 ACTA LIBRO DEL EDIFICIO</t>
  </si>
  <si>
    <t>05.03.005 Intereses Ptmo. Promotor</t>
  </si>
  <si>
    <t>PAGOS</t>
  </si>
  <si>
    <t>04.01.035 Impuesto Actividades Económicas</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</si>
  <si>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</si>
  <si>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</si>
  <si>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</si>
  <si>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</si>
  <si>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</si>
  <si>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</si>
  <si>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</si>
  <si>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</si>
  <si>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</si>
  <si>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</si>
  <si>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</si>
  <si>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</si>
  <si>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</si>
  <si>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</si>
  <si>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</si>
  <si>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</si>
  <si>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</si>
  <si>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</si>
  <si>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</si>
  <si>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</si>
  <si>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</si>
  <si>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</si>
  <si>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</si>
  <si>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</si>
  <si>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</si>
  <si>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</si>
  <si>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</si>
  <si>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</si>
  <si>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</si>
  <si>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</si>
  <si>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</si>
  <si>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</si>
  <si>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</si>
  <si>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</si>
  <si>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</si>
  <si>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</si>
  <si>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</si>
  <si>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</si>
  <si>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</si>
  <si>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</si>
  <si>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</si>
  <si>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</si>
  <si>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</si>
  <si>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</si>
  <si>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</si>
  <si>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</si>
  <si>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</si>
  <si>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</si>
  <si>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</si>
  <si>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</si>
  <si>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</si>
  <si>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</si>
  <si>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</si>
  <si>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</si>
  <si>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</si>
  <si>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</si>
  <si>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</si>
  <si>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</si>
  <si>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</si>
  <si>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</si>
  <si>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</si>
  <si>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</si>
  <si>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</si>
  <si>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</si>
  <si>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</si>
  <si>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</si>
  <si>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</si>
  <si>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</si>
  <si>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</si>
  <si>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</si>
  <si>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</si>
  <si>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</si>
  <si>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</si>
  <si>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</si>
  <si>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</si>
  <si>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</si>
  <si>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precio medio</t>
  </si>
  <si>
    <t>Reserva</t>
  </si>
  <si>
    <t>Cuenta de Resultados.</t>
  </si>
  <si>
    <t>Trastero</t>
  </si>
  <si>
    <t>Local</t>
  </si>
  <si>
    <t>10.01 VARIOS E IMPREVISTOS: Cobertura de riesgos adicionales</t>
  </si>
  <si>
    <t>Totales</t>
  </si>
  <si>
    <t>Disposiciones</t>
  </si>
  <si>
    <t>Aplazado</t>
  </si>
  <si>
    <t>Entrega de llaves</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</si>
  <si>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</si>
  <si>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</si>
  <si>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</si>
  <si>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</si>
  <si>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</si>
  <si>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</si>
  <si>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</si>
  <si>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</si>
  <si>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</si>
  <si>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</si>
  <si>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</si>
  <si>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</si>
  <si>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</si>
  <si>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</si>
  <si>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</si>
  <si>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</si>
  <si>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</si>
  <si>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</si>
  <si>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</si>
  <si>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</si>
  <si>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</si>
  <si>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</si>
  <si>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</si>
  <si>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</si>
  <si>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</si>
  <si>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CUENTA DE TESORERIA PARCELA 15  FASE 1 SAN JOSE DEL PUERTO (CADIZ)</t>
  </si>
  <si>
    <t>05.01 COSTE FINANCIACION EXTERNA</t>
  </si>
  <si>
    <t>05.02 PRESTAMO GRUPO EQUITY</t>
  </si>
  <si>
    <t>Equity total</t>
  </si>
  <si>
    <t>Beneficio Total (Yield)</t>
  </si>
  <si>
    <t>Beneficio Anual (Yield anual)</t>
  </si>
  <si>
    <t>Duracion</t>
  </si>
  <si>
    <t>RESULTADO DESPUES DE IMPUESTOS</t>
  </si>
  <si>
    <t>TIR NETA</t>
  </si>
  <si>
    <t>TIR BRUTA ANUAL</t>
  </si>
  <si>
    <t>Equity Socio Inversor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</si>
</sst>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0.00\ &quot;€&quot;;[Red]\-#,##0.00\ &quot;€&quot;"/>
    <numFmt numFmtId="44" formatCode="_-* #,##0.00\ &quot;€&quot;_-;\-* #,##0.00\ &quot;€&quot;_-;_-* &quot;-&quot;??\ &quot;€&quot;_-;_-@_-"/>
    <numFmt numFmtId="164" formatCode="_-* #,##0.00\ _€_-;\-* #,##0.00\ _€_-;_-* &quot;-&quot;??\ _€_-;_-@_-"/>
    <numFmt numFmtId="165" formatCode="#,##0.000"/>
    <numFmt numFmtId="166" formatCode="0.0%"/>
    <numFmt numFmtId="167" formatCode="0.000%"/>
    <numFmt numFmtId="168" formatCode="_-* #,##0.00\ [$€-1]_-;\-* #,##0.00\ [$€-1]_-;_-* &quot;-&quot;??\ [$€-1]_-"/>
    <numFmt numFmtId="169" formatCode="#,##0.00\ [$€-1]"/>
    <numFmt numFmtId="170" formatCode="[$-C0A]mmm\-yy;@"/>
    <numFmt numFmtId="171" formatCode="#,##0\ &quot;€&quot;"/>
    <numFmt numFmtId="172" formatCode="#,##0\ &quot;€/m2c&quot;"/>
    <numFmt numFmtId="173" formatCode="#,##0\ &quot;ud&quot;"/>
    <numFmt numFmtId="174" formatCode="#,##0\ &quot;€/ud&quot;"/>
    <numFmt numFmtId="175" formatCode="#,##0.00\ &quot;€/m2c&quot;"/>
    <numFmt numFmtId="176" formatCode="#,##0.00\ &quot;m2c&quot;"/>
    <numFmt numFmtId="177" formatCode="0\ &quot;meses&quot;"/>
    <numFmt numFmtId="178" formatCode="#,##0\ &quot;años&quot;"/>
    <numFmt numFmtId="179" formatCode="_-* #,##0.00\ [$€]_-;\-* #,##0.00\ [$€]_-;_-* &quot;-&quot;??\ [$€]_-;_-@_-"/>
    <numFmt numFmtId="180" formatCode="#,##0.00000\ &quot;€&quot;;[Red]\-#,##0.00000\ &quot;€&quot;"/>
    <numFmt numFmtId="181" formatCode="0.0000%"/>
    <numFmt numFmtId="182" formatCode="_-* #,##0.00\ [$€-C0A]_-;\-* #,##0.00\ [$€-C0A]_-;_-* &quot;-&quot;??\ [$€-C0A]_-;_-@_-"/>
  </numFmts>
  <fonts count="31"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sz val="8"/>
      <color theme="0"/>
      <name val="Trebuchet MS"/>
      <family val="2"/>
    </font>
    <font>
      <b/>
      <sz val="10"/>
      <name val="Arial"/>
      <family val="2"/>
    </font>
    <font>
      <b/>
      <sz val="8"/>
      <color theme="0"/>
      <name val="Trebuchet MS"/>
      <family val="2"/>
    </font>
    <font>
      <b/>
      <sz val="9"/>
      <name val="Trebuchet MS"/>
      <family val="2"/>
    </font>
    <font>
      <sz val="11"/>
      <color theme="1"/>
      <name val="Calibri"/>
      <family val="2"/>
      <scheme val="minor"/>
    </font>
    <font>
      <sz val="10"/>
      <name val="Arial"/>
      <family val="2"/>
    </font>
    <font>
      <sz val="8"/>
      <name val="Trebuchet MS"/>
      <family val="2"/>
    </font>
    <font>
      <b/>
      <sz val="8"/>
      <name val="Trebuchet MS"/>
      <family val="2"/>
    </font>
    <font>
      <b/>
      <sz val="16"/>
      <name val="Trebuchet MS"/>
      <family val="2"/>
    </font>
    <font>
      <b/>
      <sz val="12"/>
      <name val="Trebuchet MS"/>
      <family val="2"/>
    </font>
    <font>
      <sz val="9"/>
      <name val="Arial"/>
      <family val="2"/>
    </font>
    <font>
      <b/>
      <sz val="9"/>
      <name val="Trebuchet MS"/>
      <family val="2"/>
    </font>
    <font>
      <sz val="9"/>
      <name val="Trebuchet MS"/>
      <family val="2"/>
    </font>
    <font>
      <sz val="9"/>
      <color rgb="FFFF0000"/>
      <name val="Trebuchet MS"/>
      <family val="2"/>
    </font>
    <font>
      <sz val="8"/>
      <color rgb="FFFF0000"/>
      <name val="Trebuchet MS"/>
      <family val="2"/>
    </font>
    <font>
      <i/>
      <sz val="8"/>
      <name val="Trebuchet MS"/>
      <family val="2"/>
    </font>
    <font>
      <sz val="8"/>
      <color theme="1"/>
      <name val="Trebuchet MS"/>
      <family val="2"/>
    </font>
    <font>
      <sz val="9"/>
      <color theme="0"/>
      <name val="Trebuchet MS"/>
      <family val="2"/>
    </font>
    <font>
      <sz val="8"/>
      <color theme="0"/>
      <name val="Trebuchet MS"/>
      <family val="2"/>
    </font>
    <font>
      <b/>
      <sz val="8"/>
      <color theme="1"/>
      <name val="Trebuchet MS"/>
      <family val="2"/>
    </font>
    <font>
      <b/>
      <sz val="8"/>
      <color theme="0"/>
      <name val="Trebuchet MS"/>
      <family val="2"/>
    </font>
    <font>
      <b/>
      <sz val="8"/>
      <color theme="1" tint="0.499984740745262"/>
      <name val="Trebuchet MS"/>
      <family val="2"/>
    </font>
    <font>
      <b/>
      <i/>
      <u/>
      <sz val="20"/>
      <name val="Trebuchet MS"/>
      <family val="2"/>
    </font>
    <font>
      <b/>
      <i/>
      <u/>
      <sz val="15"/>
      <name val="Trebuchet MS"/>
      <family val="2"/>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5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theme="0" tint="-0.34998626667073579"/>
      </bottom>
      <diagonal/>
    </border>
    <border>
      <left/>
      <right style="thin">
        <color indexed="64"/>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8">
    <xf numFmtId="0" fontId="0" fillId="0" borderId="0"/>
    <xf numFmtId="9" fontId="4" fillId="0" borderId="0" applyFont="0" applyFill="0" applyBorder="0" applyAlignment="0" applyProtection="0"/>
    <xf numFmtId="16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69" fontId="11" fillId="0" borderId="0"/>
    <xf numFmtId="44"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251">
    <xf numFmtId="0" fontId="0" fillId="0" borderId="0" xfId="0"/>
    <xf numFmtId="4" fontId="2" fillId="0" borderId="0" xfId="0" applyNumberFormat="1" applyFont="1" applyAlignment="1">
      <alignmen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8"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0" fillId="0" borderId="16" xfId="0" applyBorder="1" applyAlignment="1">
      <alignment horizontal="center"/>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5" xfId="0" applyNumberFormat="1" applyFont="1" applyBorder="1" applyAlignment="1">
      <alignment horizontal="right" wrapText="1"/>
    </xf>
    <xf numFmtId="8" fontId="6" fillId="0" borderId="0" xfId="0" applyNumberFormat="1" applyFont="1" applyAlignment="1">
      <alignment horizontal="right" wrapText="1"/>
    </xf>
    <xf numFmtId="8" fontId="6" fillId="0" borderId="17"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8" fontId="6" fillId="0" borderId="14" xfId="0" applyNumberFormat="1" applyFont="1" applyBorder="1" applyAlignment="1">
      <alignment horizontal="right" wrapText="1"/>
    </xf>
    <xf numFmtId="0" fontId="6" fillId="0" borderId="9" xfId="0" applyFont="1" applyBorder="1"/>
    <xf numFmtId="0" fontId="0" fillId="0" borderId="11" xfId="0" applyBorder="1"/>
    <xf numFmtId="0" fontId="0" fillId="0" borderId="15" xfId="0" applyBorder="1"/>
    <xf numFmtId="0" fontId="0" fillId="0" borderId="17" xfId="0" applyBorder="1"/>
    <xf numFmtId="0" fontId="0" fillId="0" borderId="12" xfId="0" applyBorder="1"/>
    <xf numFmtId="0" fontId="0" fillId="0" borderId="14" xfId="0" applyBorder="1"/>
    <xf numFmtId="0" fontId="6" fillId="0" borderId="5" xfId="0" applyFont="1" applyBorder="1"/>
    <xf numFmtId="0" fontId="0" fillId="0" borderId="7" xfId="0" applyBorder="1"/>
    <xf numFmtId="0" fontId="0" fillId="0" borderId="10" xfId="0" applyBorder="1"/>
    <xf numFmtId="0" fontId="6" fillId="0" borderId="15" xfId="0" applyFont="1" applyBorder="1"/>
    <xf numFmtId="0" fontId="6" fillId="0" borderId="12" xfId="0" applyFont="1" applyBorder="1"/>
    <xf numFmtId="0" fontId="0" fillId="0" borderId="13" xfId="0" applyBorder="1"/>
    <xf numFmtId="180" fontId="0" fillId="0" borderId="0" xfId="0" applyNumberFormat="1"/>
    <xf numFmtId="0" fontId="6" fillId="0" borderId="11" xfId="0" applyFont="1" applyBorder="1"/>
    <xf numFmtId="0" fontId="6" fillId="0" borderId="14" xfId="0" applyFont="1" applyBorder="1"/>
    <xf numFmtId="0" fontId="6" fillId="0" borderId="17" xfId="0" applyFont="1" applyBorder="1"/>
    <xf numFmtId="0" fontId="6" fillId="0" borderId="9" xfId="0" applyFont="1" applyBorder="1" applyAlignment="1">
      <alignment horizontal="left" wrapText="1"/>
    </xf>
    <xf numFmtId="0" fontId="6" fillId="0" borderId="15" xfId="0" applyFont="1" applyBorder="1" applyAlignment="1">
      <alignment horizontal="left" wrapText="1"/>
    </xf>
    <xf numFmtId="0" fontId="6" fillId="0" borderId="12" xfId="0" applyFont="1" applyBorder="1" applyAlignment="1">
      <alignment horizontal="lef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8" fontId="6" fillId="0" borderId="7" xfId="0" applyNumberFormat="1" applyFont="1" applyBorder="1" applyAlignment="1">
      <alignment horizontal="right" wrapText="1"/>
    </xf>
    <xf numFmtId="0" fontId="0" fillId="0" borderId="8" xfId="0" applyBorder="1"/>
    <xf numFmtId="4" fontId="12" fillId="0" borderId="0" xfId="0" applyNumberFormat="1" applyFont="1"/>
    <xf numFmtId="4" fontId="13" fillId="0" borderId="0" xfId="0" applyNumberFormat="1" applyFont="1" applyAlignment="1">
      <alignment vertical="center"/>
    </xf>
    <xf numFmtId="4" fontId="14" fillId="0" borderId="0" xfId="0" applyNumberFormat="1" applyFont="1" applyAlignment="1">
      <alignment vertical="center"/>
    </xf>
    <xf numFmtId="166" fontId="13" fillId="0" borderId="0" xfId="1" applyNumberFormat="1" applyFont="1" applyAlignment="1">
      <alignment vertical="center"/>
    </xf>
    <xf numFmtId="9" fontId="13" fillId="0" borderId="0" xfId="1" applyFont="1" applyFill="1" applyBorder="1" applyAlignment="1">
      <alignment vertical="center"/>
    </xf>
    <xf numFmtId="166" fontId="13" fillId="0" borderId="0" xfId="1" applyNumberFormat="1" applyFont="1" applyFill="1" applyBorder="1" applyAlignment="1">
      <alignment vertical="center"/>
    </xf>
    <xf numFmtId="4" fontId="14" fillId="2" borderId="0" xfId="0" applyNumberFormat="1" applyFont="1" applyFill="1" applyAlignment="1">
      <alignment vertical="center"/>
    </xf>
    <xf numFmtId="166" fontId="13" fillId="0" borderId="0" xfId="1" applyNumberFormat="1" applyFont="1" applyBorder="1" applyAlignment="1">
      <alignment vertical="center"/>
    </xf>
    <xf numFmtId="4" fontId="17" fillId="0" borderId="0" xfId="0" applyNumberFormat="1" applyFont="1"/>
    <xf numFmtId="4" fontId="18" fillId="2" borderId="13" xfId="0" applyNumberFormat="1" applyFont="1" applyFill="1" applyBorder="1" applyAlignment="1">
      <alignment horizontal="left" vertical="center"/>
    </xf>
    <xf numFmtId="3" fontId="18" fillId="0" borderId="13" xfId="0" applyNumberFormat="1" applyFont="1" applyBorder="1" applyAlignment="1">
      <alignment vertical="center"/>
    </xf>
    <xf numFmtId="4" fontId="18" fillId="0" borderId="13" xfId="0" applyNumberFormat="1" applyFont="1" applyBorder="1" applyAlignment="1">
      <alignment vertical="center"/>
    </xf>
    <xf numFmtId="4" fontId="14" fillId="0" borderId="13" xfId="0" applyNumberFormat="1" applyFont="1" applyBorder="1" applyAlignment="1">
      <alignment vertical="center"/>
    </xf>
    <xf numFmtId="166" fontId="19" fillId="0" borderId="0" xfId="1" applyNumberFormat="1" applyFont="1" applyFill="1" applyBorder="1" applyAlignment="1">
      <alignment vertical="center"/>
    </xf>
    <xf numFmtId="4" fontId="19" fillId="0" borderId="7" xfId="0" applyNumberFormat="1" applyFont="1" applyBorder="1" applyAlignment="1">
      <alignment vertical="center"/>
    </xf>
    <xf numFmtId="4" fontId="19" fillId="0" borderId="0" xfId="0" applyNumberFormat="1" applyFont="1" applyAlignment="1">
      <alignment vertical="center"/>
    </xf>
    <xf numFmtId="4" fontId="19" fillId="0" borderId="8" xfId="0" applyNumberFormat="1" applyFont="1" applyBorder="1" applyAlignment="1">
      <alignment vertical="center"/>
    </xf>
    <xf numFmtId="4" fontId="19" fillId="0" borderId="0" xfId="0" applyNumberFormat="1" applyFont="1" applyAlignment="1">
      <alignment horizontal="right" vertical="center"/>
    </xf>
    <xf numFmtId="4" fontId="18" fillId="0" borderId="0" xfId="0" applyNumberFormat="1" applyFont="1" applyAlignment="1">
      <alignment horizontal="left" vertical="center"/>
    </xf>
    <xf numFmtId="9" fontId="18" fillId="0" borderId="0" xfId="1" applyFont="1" applyFill="1" applyBorder="1" applyAlignment="1">
      <alignment vertical="center"/>
    </xf>
    <xf numFmtId="3" fontId="18" fillId="0" borderId="0" xfId="0" applyNumberFormat="1" applyFont="1" applyAlignment="1">
      <alignment vertical="center"/>
    </xf>
    <xf numFmtId="4" fontId="19" fillId="0" borderId="19" xfId="0" applyNumberFormat="1" applyFont="1" applyBorder="1" applyAlignment="1">
      <alignment vertical="center"/>
    </xf>
    <xf numFmtId="4" fontId="18" fillId="0" borderId="19" xfId="0" applyNumberFormat="1" applyFont="1" applyBorder="1" applyAlignment="1">
      <alignment horizontal="left" vertical="center"/>
    </xf>
    <xf numFmtId="3" fontId="18" fillId="0" borderId="19" xfId="0" applyNumberFormat="1" applyFont="1" applyBorder="1" applyAlignment="1">
      <alignment vertical="center"/>
    </xf>
    <xf numFmtId="2" fontId="20" fillId="0" borderId="19" xfId="0" applyNumberFormat="1" applyFont="1" applyBorder="1" applyAlignment="1">
      <alignment vertical="center"/>
    </xf>
    <xf numFmtId="4" fontId="19" fillId="0" borderId="19" xfId="0" applyNumberFormat="1" applyFont="1" applyBorder="1" applyAlignment="1" applyProtection="1">
      <alignment vertical="center" wrapText="1"/>
      <protection locked="0"/>
    </xf>
    <xf numFmtId="10" fontId="19" fillId="0" borderId="0" xfId="1" applyNumberFormat="1" applyFont="1" applyFill="1" applyAlignment="1">
      <alignment vertical="center"/>
    </xf>
    <xf numFmtId="4" fontId="14" fillId="0" borderId="0" xfId="0" applyNumberFormat="1" applyFont="1" applyAlignment="1">
      <alignment horizontal="left" vertical="center"/>
    </xf>
    <xf numFmtId="3" fontId="14" fillId="0" borderId="0" xfId="0" applyNumberFormat="1" applyFont="1" applyAlignment="1">
      <alignment vertical="center"/>
    </xf>
    <xf numFmtId="4" fontId="13" fillId="0" borderId="0" xfId="0" applyNumberFormat="1" applyFont="1" applyAlignment="1" applyProtection="1">
      <alignment vertical="center" wrapText="1"/>
      <protection locked="0"/>
    </xf>
    <xf numFmtId="4" fontId="13" fillId="0" borderId="11" xfId="0" applyNumberFormat="1" applyFont="1" applyBorder="1" applyAlignment="1">
      <alignment vertical="center"/>
    </xf>
    <xf numFmtId="4" fontId="13" fillId="0" borderId="2" xfId="0" applyNumberFormat="1" applyFont="1" applyBorder="1" applyAlignment="1">
      <alignment vertical="center"/>
    </xf>
    <xf numFmtId="10" fontId="13" fillId="0" borderId="0" xfId="1" applyNumberFormat="1" applyFont="1" applyAlignment="1">
      <alignment vertical="center"/>
    </xf>
    <xf numFmtId="9" fontId="14" fillId="0" borderId="0" xfId="1" applyFont="1" applyFill="1" applyBorder="1" applyAlignment="1">
      <alignment vertical="center"/>
    </xf>
    <xf numFmtId="3" fontId="13" fillId="0" borderId="0" xfId="0" applyNumberFormat="1" applyFont="1" applyAlignment="1">
      <alignment vertical="center"/>
    </xf>
    <xf numFmtId="4" fontId="13" fillId="0" borderId="17" xfId="0" applyNumberFormat="1" applyFont="1" applyBorder="1" applyAlignment="1">
      <alignment vertical="center"/>
    </xf>
    <xf numFmtId="4" fontId="13" fillId="0" borderId="16" xfId="0" applyNumberFormat="1" applyFont="1" applyBorder="1" applyAlignment="1">
      <alignment vertical="center"/>
    </xf>
    <xf numFmtId="9" fontId="13" fillId="0" borderId="0" xfId="1" applyFont="1" applyAlignment="1">
      <alignment vertical="center"/>
    </xf>
    <xf numFmtId="172" fontId="13" fillId="0" borderId="0" xfId="0" applyNumberFormat="1" applyFont="1" applyAlignment="1">
      <alignment vertical="center"/>
    </xf>
    <xf numFmtId="166" fontId="19" fillId="0" borderId="0" xfId="1" applyNumberFormat="1" applyFont="1" applyBorder="1" applyAlignment="1">
      <alignment vertical="center"/>
    </xf>
    <xf numFmtId="10" fontId="19" fillId="0" borderId="0" xfId="1" applyNumberFormat="1" applyFont="1" applyAlignment="1">
      <alignment vertical="center"/>
    </xf>
    <xf numFmtId="174" fontId="13" fillId="0" borderId="0" xfId="0" applyNumberFormat="1" applyFont="1" applyAlignment="1">
      <alignment vertical="center"/>
    </xf>
    <xf numFmtId="173" fontId="13" fillId="0" borderId="0" xfId="0" applyNumberFormat="1" applyFont="1" applyAlignment="1">
      <alignment vertical="center"/>
    </xf>
    <xf numFmtId="4" fontId="21" fillId="0" borderId="0" xfId="448" applyNumberFormat="1" applyFont="1" applyAlignment="1">
      <alignment horizontal="right" vertical="center"/>
    </xf>
    <xf numFmtId="4" fontId="22" fillId="0" borderId="0" xfId="448" applyNumberFormat="1" applyFont="1" applyAlignment="1">
      <alignment horizontal="right" vertical="center"/>
    </xf>
    <xf numFmtId="4" fontId="21" fillId="0" borderId="0" xfId="0" applyNumberFormat="1" applyFont="1" applyAlignment="1">
      <alignment vertical="center"/>
    </xf>
    <xf numFmtId="9" fontId="13" fillId="0" borderId="0" xfId="1" applyFont="1" applyFill="1" applyBorder="1" applyAlignment="1">
      <alignment horizontal="right" vertical="center"/>
    </xf>
    <xf numFmtId="4" fontId="18" fillId="0" borderId="19" xfId="0" applyNumberFormat="1" applyFont="1" applyBorder="1" applyAlignment="1">
      <alignment vertical="center"/>
    </xf>
    <xf numFmtId="4" fontId="14" fillId="0" borderId="0" xfId="0" applyNumberFormat="1" applyFont="1" applyAlignment="1">
      <alignment horizontal="right" vertical="center"/>
    </xf>
    <xf numFmtId="171" fontId="14" fillId="0" borderId="0" xfId="0" applyNumberFormat="1" applyFont="1" applyAlignment="1">
      <alignment vertical="center"/>
    </xf>
    <xf numFmtId="175" fontId="13" fillId="0" borderId="0" xfId="0" applyNumberFormat="1" applyFont="1" applyAlignment="1">
      <alignment vertical="center"/>
    </xf>
    <xf numFmtId="4" fontId="13" fillId="0" borderId="0" xfId="0" applyNumberFormat="1" applyFont="1" applyAlignment="1">
      <alignment vertical="center" wrapText="1"/>
    </xf>
    <xf numFmtId="9" fontId="13" fillId="0" borderId="0" xfId="1" applyFont="1" applyFill="1" applyBorder="1" applyAlignment="1" applyProtection="1">
      <alignment horizontal="left" vertical="center" wrapText="1"/>
      <protection locked="0"/>
    </xf>
    <xf numFmtId="4" fontId="13" fillId="0" borderId="0" xfId="0" applyNumberFormat="1" applyFont="1" applyAlignment="1">
      <alignment horizontal="left" vertical="center"/>
    </xf>
    <xf numFmtId="3" fontId="23" fillId="0" borderId="0" xfId="0" applyNumberFormat="1" applyFont="1" applyAlignment="1">
      <alignment vertical="center"/>
    </xf>
    <xf numFmtId="9" fontId="23" fillId="0" borderId="0" xfId="1" applyFont="1" applyFill="1" applyBorder="1" applyAlignment="1">
      <alignment vertical="center"/>
    </xf>
    <xf numFmtId="165" fontId="13" fillId="0" borderId="0" xfId="0" applyNumberFormat="1" applyFont="1" applyAlignment="1">
      <alignment horizontal="right" vertical="center"/>
    </xf>
    <xf numFmtId="4" fontId="13" fillId="0" borderId="0" xfId="0" applyNumberFormat="1" applyFont="1" applyAlignment="1">
      <alignment horizontal="right" vertical="center"/>
    </xf>
    <xf numFmtId="167" fontId="13" fillId="0" borderId="0" xfId="1" applyNumberFormat="1" applyFont="1" applyFill="1" applyBorder="1" applyAlignment="1">
      <alignment vertical="center"/>
    </xf>
    <xf numFmtId="10" fontId="13" fillId="0" borderId="0" xfId="1" applyNumberFormat="1" applyFont="1" applyFill="1" applyBorder="1" applyAlignment="1">
      <alignment vertical="center"/>
    </xf>
    <xf numFmtId="4" fontId="13" fillId="0" borderId="0" xfId="0" applyNumberFormat="1" applyFont="1" applyAlignment="1" applyProtection="1">
      <alignment vertical="center"/>
      <protection locked="0"/>
    </xf>
    <xf numFmtId="4" fontId="13" fillId="0" borderId="0" xfId="1" applyNumberFormat="1" applyFont="1" applyFill="1" applyBorder="1" applyAlignment="1">
      <alignment vertical="center"/>
    </xf>
    <xf numFmtId="4" fontId="13" fillId="0" borderId="0" xfId="1" applyNumberFormat="1" applyFont="1" applyFill="1" applyBorder="1" applyAlignment="1" applyProtection="1">
      <alignment vertical="center"/>
      <protection locked="0"/>
    </xf>
    <xf numFmtId="181" fontId="13" fillId="0" borderId="0" xfId="1" applyNumberFormat="1" applyFont="1" applyFill="1" applyBorder="1" applyAlignment="1">
      <alignment vertical="center"/>
    </xf>
    <xf numFmtId="4" fontId="13" fillId="0" borderId="0" xfId="0" applyNumberFormat="1" applyFont="1" applyAlignment="1" applyProtection="1">
      <alignment horizontal="left" vertical="center"/>
      <protection locked="0"/>
    </xf>
    <xf numFmtId="4" fontId="21" fillId="0" borderId="0" xfId="0" applyNumberFormat="1" applyFont="1" applyAlignment="1">
      <alignment horizontal="left" vertical="center"/>
    </xf>
    <xf numFmtId="178" fontId="13" fillId="0" borderId="0" xfId="0" applyNumberFormat="1" applyFont="1" applyAlignment="1">
      <alignment horizontal="right" vertical="center"/>
    </xf>
    <xf numFmtId="3" fontId="18" fillId="7" borderId="19" xfId="0" applyNumberFormat="1" applyFont="1" applyFill="1" applyBorder="1" applyAlignment="1">
      <alignment vertical="center"/>
    </xf>
    <xf numFmtId="10" fontId="24" fillId="0" borderId="19" xfId="1" applyNumberFormat="1" applyFont="1" applyFill="1" applyBorder="1" applyAlignment="1">
      <alignment vertical="center"/>
    </xf>
    <xf numFmtId="3" fontId="26" fillId="0" borderId="0" xfId="0" applyNumberFormat="1" applyFont="1" applyAlignment="1">
      <alignment vertical="center"/>
    </xf>
    <xf numFmtId="178" fontId="13" fillId="0" borderId="0" xfId="0" applyNumberFormat="1" applyFont="1" applyAlignment="1">
      <alignment vertical="center"/>
    </xf>
    <xf numFmtId="9" fontId="26" fillId="0" borderId="0" xfId="1" applyFont="1" applyFill="1" applyBorder="1" applyAlignment="1">
      <alignment vertical="center"/>
    </xf>
    <xf numFmtId="4" fontId="24" fillId="0" borderId="19" xfId="0" applyNumberFormat="1" applyFont="1" applyBorder="1" applyAlignment="1">
      <alignment vertical="center"/>
    </xf>
    <xf numFmtId="4" fontId="25" fillId="0" borderId="0" xfId="0" applyNumberFormat="1" applyFont="1" applyAlignment="1">
      <alignment vertical="center"/>
    </xf>
    <xf numFmtId="4" fontId="24" fillId="0" borderId="19" xfId="0" applyNumberFormat="1" applyFont="1" applyBorder="1" applyAlignment="1">
      <alignment horizontal="right" vertical="center"/>
    </xf>
    <xf numFmtId="4" fontId="27" fillId="0" borderId="0" xfId="0" applyNumberFormat="1" applyFont="1" applyAlignment="1">
      <alignment horizontal="right" vertical="center"/>
    </xf>
    <xf numFmtId="4" fontId="13" fillId="0" borderId="0" xfId="0" applyNumberFormat="1" applyFont="1" applyAlignment="1" applyProtection="1">
      <alignment horizontal="left" vertical="center" wrapText="1"/>
      <protection locked="0"/>
    </xf>
    <xf numFmtId="167" fontId="25" fillId="0" borderId="0" xfId="1" applyNumberFormat="1" applyFont="1" applyFill="1" applyBorder="1" applyAlignment="1">
      <alignment vertical="center"/>
    </xf>
    <xf numFmtId="166" fontId="24" fillId="0" borderId="19" xfId="1" applyNumberFormat="1" applyFont="1" applyFill="1" applyBorder="1" applyAlignment="1">
      <alignment horizontal="right" vertical="center"/>
    </xf>
    <xf numFmtId="3" fontId="18" fillId="2" borderId="13" xfId="0" applyNumberFormat="1" applyFont="1" applyFill="1" applyBorder="1" applyAlignment="1">
      <alignment vertical="center"/>
    </xf>
    <xf numFmtId="4" fontId="18" fillId="2" borderId="13" xfId="0" applyNumberFormat="1" applyFont="1" applyFill="1" applyBorder="1" applyAlignment="1">
      <alignment vertical="center" wrapText="1"/>
    </xf>
    <xf numFmtId="4" fontId="18" fillId="2" borderId="13" xfId="0" applyNumberFormat="1" applyFont="1" applyFill="1" applyBorder="1" applyAlignment="1" applyProtection="1">
      <alignment vertical="center" wrapText="1"/>
      <protection locked="0"/>
    </xf>
    <xf numFmtId="4" fontId="19" fillId="2" borderId="20" xfId="0" applyNumberFormat="1" applyFont="1" applyFill="1" applyBorder="1" applyAlignment="1">
      <alignment vertical="center"/>
    </xf>
    <xf numFmtId="4" fontId="19" fillId="2" borderId="18" xfId="0" applyNumberFormat="1" applyFont="1" applyFill="1" applyBorder="1" applyAlignment="1">
      <alignment vertical="center"/>
    </xf>
    <xf numFmtId="4" fontId="19" fillId="0" borderId="23" xfId="0" applyNumberFormat="1" applyFont="1" applyBorder="1" applyAlignment="1">
      <alignment vertical="center"/>
    </xf>
    <xf numFmtId="4" fontId="18" fillId="0" borderId="23" xfId="0" applyNumberFormat="1" applyFont="1" applyBorder="1" applyAlignment="1">
      <alignment horizontal="left" vertical="center"/>
    </xf>
    <xf numFmtId="3" fontId="18" fillId="0" borderId="23" xfId="0" applyNumberFormat="1" applyFont="1" applyBorder="1" applyAlignment="1">
      <alignment vertical="center"/>
    </xf>
    <xf numFmtId="4" fontId="19" fillId="0" borderId="23" xfId="0" applyNumberFormat="1" applyFont="1" applyBorder="1" applyAlignment="1" applyProtection="1">
      <alignment vertical="center" wrapText="1"/>
      <protection locked="0"/>
    </xf>
    <xf numFmtId="9" fontId="19" fillId="0" borderId="0" xfId="1" applyFont="1" applyAlignment="1">
      <alignment vertical="center"/>
    </xf>
    <xf numFmtId="4" fontId="19" fillId="0" borderId="0" xfId="0" applyNumberFormat="1" applyFont="1" applyAlignment="1">
      <alignment horizontal="left" vertical="center"/>
    </xf>
    <xf numFmtId="176" fontId="13" fillId="0" borderId="0" xfId="0" applyNumberFormat="1" applyFont="1" applyAlignment="1">
      <alignment vertical="center"/>
    </xf>
    <xf numFmtId="4" fontId="13" fillId="0" borderId="4" xfId="0" applyNumberFormat="1" applyFont="1" applyBorder="1" applyAlignment="1">
      <alignment vertical="center"/>
    </xf>
    <xf numFmtId="4" fontId="13" fillId="0" borderId="21" xfId="0" applyNumberFormat="1" applyFont="1" applyBorder="1" applyAlignment="1">
      <alignment vertical="center"/>
    </xf>
    <xf numFmtId="4" fontId="13" fillId="0" borderId="3" xfId="0" applyNumberFormat="1" applyFont="1" applyBorder="1" applyAlignment="1">
      <alignment vertical="center"/>
    </xf>
    <xf numFmtId="4" fontId="14" fillId="0" borderId="0" xfId="0" applyNumberFormat="1" applyFont="1" applyAlignment="1">
      <alignment horizontal="center" vertical="center"/>
    </xf>
    <xf numFmtId="4" fontId="13" fillId="0" borderId="0" xfId="1" applyNumberFormat="1" applyFont="1" applyAlignment="1">
      <alignment vertical="center"/>
    </xf>
    <xf numFmtId="4" fontId="25" fillId="7" borderId="0" xfId="0" applyNumberFormat="1" applyFont="1" applyFill="1" applyAlignment="1">
      <alignment vertical="center"/>
    </xf>
    <xf numFmtId="4" fontId="14" fillId="4" borderId="9" xfId="0" applyNumberFormat="1" applyFont="1" applyFill="1" applyBorder="1" applyAlignment="1">
      <alignment vertical="center"/>
    </xf>
    <xf numFmtId="4" fontId="13" fillId="4" borderId="10" xfId="0" applyNumberFormat="1" applyFont="1" applyFill="1" applyBorder="1" applyAlignment="1">
      <alignment vertical="center"/>
    </xf>
    <xf numFmtId="3" fontId="14" fillId="4" borderId="11" xfId="0" applyNumberFormat="1" applyFont="1" applyFill="1" applyBorder="1" applyAlignment="1">
      <alignment vertical="center"/>
    </xf>
    <xf numFmtId="3" fontId="13" fillId="0" borderId="0" xfId="0" applyNumberFormat="1" applyFont="1" applyAlignment="1">
      <alignment horizontal="center" vertical="center"/>
    </xf>
    <xf numFmtId="4" fontId="27" fillId="7" borderId="0" xfId="0" applyNumberFormat="1" applyFont="1" applyFill="1" applyAlignment="1">
      <alignment vertical="center"/>
    </xf>
    <xf numFmtId="3" fontId="27" fillId="7" borderId="0" xfId="0" applyNumberFormat="1" applyFont="1" applyFill="1" applyAlignment="1">
      <alignment vertical="center"/>
    </xf>
    <xf numFmtId="4" fontId="14" fillId="6" borderId="15" xfId="0" applyNumberFormat="1" applyFont="1" applyFill="1" applyBorder="1" applyAlignment="1">
      <alignment vertical="center"/>
    </xf>
    <xf numFmtId="4" fontId="13" fillId="6" borderId="0" xfId="0" applyNumberFormat="1" applyFont="1" applyFill="1" applyAlignment="1">
      <alignment vertical="center"/>
    </xf>
    <xf numFmtId="3" fontId="14" fillId="6" borderId="17" xfId="0" applyNumberFormat="1" applyFont="1" applyFill="1" applyBorder="1" applyAlignment="1">
      <alignment vertical="center"/>
    </xf>
    <xf numFmtId="4" fontId="27" fillId="5" borderId="12" xfId="0" applyNumberFormat="1" applyFont="1" applyFill="1" applyBorder="1" applyAlignment="1">
      <alignment vertical="center"/>
    </xf>
    <xf numFmtId="4" fontId="25" fillId="5" borderId="13" xfId="0" applyNumberFormat="1" applyFont="1" applyFill="1" applyBorder="1" applyAlignment="1">
      <alignment vertical="center"/>
    </xf>
    <xf numFmtId="3" fontId="27" fillId="5" borderId="14" xfId="0" applyNumberFormat="1" applyFont="1" applyFill="1" applyBorder="1" applyAlignment="1">
      <alignment vertical="center"/>
    </xf>
    <xf numFmtId="4" fontId="13" fillId="0" borderId="0" xfId="0" applyNumberFormat="1" applyFont="1" applyAlignment="1">
      <alignment horizontal="center" vertical="center"/>
    </xf>
    <xf numFmtId="10" fontId="14" fillId="0" borderId="0" xfId="0" applyNumberFormat="1" applyFont="1" applyAlignment="1">
      <alignment vertical="center"/>
    </xf>
    <xf numFmtId="4" fontId="27" fillId="7" borderId="0" xfId="0" applyNumberFormat="1" applyFont="1" applyFill="1" applyAlignment="1">
      <alignment horizontal="right" vertical="center"/>
    </xf>
    <xf numFmtId="10" fontId="27" fillId="7" borderId="0" xfId="0" applyNumberFormat="1" applyFont="1" applyFill="1" applyAlignment="1">
      <alignment vertical="center"/>
    </xf>
    <xf numFmtId="4" fontId="25" fillId="7" borderId="0" xfId="0" applyNumberFormat="1" applyFont="1" applyFill="1" applyAlignment="1">
      <alignment horizontal="right" vertical="center"/>
    </xf>
    <xf numFmtId="3" fontId="25" fillId="7" borderId="0" xfId="0" applyNumberFormat="1" applyFont="1" applyFill="1" applyAlignment="1">
      <alignment vertical="center"/>
    </xf>
    <xf numFmtId="171" fontId="13" fillId="0" borderId="0" xfId="0" applyNumberFormat="1" applyFont="1" applyAlignment="1">
      <alignment vertical="center"/>
    </xf>
    <xf numFmtId="166" fontId="2" fillId="0" borderId="0" xfId="1" applyNumberFormat="1" applyFont="1" applyFill="1" applyBorder="1" applyAlignment="1">
      <alignment vertical="center"/>
    </xf>
    <xf numFmtId="4" fontId="28" fillId="0" borderId="0" xfId="0" applyNumberFormat="1" applyFont="1" applyAlignment="1">
      <alignment horizontal="right" vertical="center"/>
    </xf>
    <xf numFmtId="171" fontId="28" fillId="0" borderId="0" xfId="0" applyNumberFormat="1" applyFont="1" applyAlignment="1">
      <alignment vertical="center"/>
    </xf>
    <xf numFmtId="166" fontId="13" fillId="0" borderId="0" xfId="1" applyNumberFormat="1" applyFont="1" applyAlignment="1">
      <alignment horizontal="left" vertical="center"/>
    </xf>
    <xf numFmtId="4" fontId="2" fillId="0" borderId="0" xfId="0" applyNumberFormat="1" applyFont="1" applyAlignment="1">
      <alignment horizontal="right" vertical="center"/>
    </xf>
    <xf numFmtId="3" fontId="3" fillId="0" borderId="0" xfId="0" applyNumberFormat="1" applyFont="1" applyAlignment="1">
      <alignment vertical="center"/>
    </xf>
    <xf numFmtId="4" fontId="9" fillId="0" borderId="0" xfId="0" applyNumberFormat="1" applyFont="1" applyAlignment="1">
      <alignment vertical="center"/>
    </xf>
    <xf numFmtId="4" fontId="2" fillId="0" borderId="0" xfId="0" applyNumberFormat="1" applyFont="1" applyAlignment="1">
      <alignment horizontal="center" vertical="center"/>
    </xf>
    <xf numFmtId="4" fontId="3" fillId="0" borderId="0" xfId="0" applyNumberFormat="1" applyFont="1" applyAlignment="1">
      <alignment horizontal="right" vertical="center"/>
    </xf>
    <xf numFmtId="10" fontId="3" fillId="0" borderId="0" xfId="0" applyNumberFormat="1" applyFont="1" applyAlignment="1">
      <alignment vertical="center"/>
    </xf>
    <xf numFmtId="4" fontId="7" fillId="0" borderId="0" xfId="0" applyNumberFormat="1" applyFont="1" applyAlignment="1">
      <alignment vertical="center"/>
    </xf>
    <xf numFmtId="4" fontId="3" fillId="0" borderId="0" xfId="0" applyNumberFormat="1" applyFont="1" applyAlignment="1">
      <alignment vertical="center"/>
    </xf>
    <xf numFmtId="0" fontId="19" fillId="0" borderId="0" xfId="0" applyFont="1"/>
    <xf numFmtId="0" fontId="29" fillId="0" borderId="0" xfId="0" applyFont="1"/>
    <xf numFmtId="170" fontId="10" fillId="2" borderId="8" xfId="0" applyNumberFormat="1" applyFont="1" applyFill="1" applyBorder="1" applyAlignment="1">
      <alignment horizontal="center" vertical="center" wrapText="1"/>
    </xf>
    <xf numFmtId="170" fontId="10" fillId="0" borderId="0" xfId="0" applyNumberFormat="1" applyFont="1" applyAlignment="1">
      <alignment horizontal="center" vertical="center" wrapText="1"/>
    </xf>
    <xf numFmtId="0" fontId="19" fillId="2" borderId="5" xfId="0" applyFont="1" applyFill="1" applyBorder="1"/>
    <xf numFmtId="0" fontId="19" fillId="2" borderId="7" xfId="0" applyFont="1" applyFill="1" applyBorder="1"/>
    <xf numFmtId="3" fontId="10" fillId="2" borderId="8" xfId="0"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3" fontId="10" fillId="2" borderId="7" xfId="0" applyNumberFormat="1" applyFont="1" applyFill="1" applyBorder="1" applyAlignment="1">
      <alignment horizontal="right" vertical="center" wrapText="1"/>
    </xf>
    <xf numFmtId="0" fontId="19" fillId="0" borderId="35" xfId="0" applyFont="1" applyBorder="1"/>
    <xf numFmtId="0" fontId="19" fillId="0" borderId="36" xfId="0" applyFont="1" applyBorder="1"/>
    <xf numFmtId="3" fontId="19" fillId="0" borderId="37" xfId="0" applyNumberFormat="1" applyFont="1" applyBorder="1"/>
    <xf numFmtId="3" fontId="19" fillId="0" borderId="0" xfId="0" applyNumberFormat="1" applyFont="1"/>
    <xf numFmtId="3" fontId="19" fillId="0" borderId="38" xfId="0" applyNumberFormat="1" applyFont="1" applyBorder="1"/>
    <xf numFmtId="3" fontId="19" fillId="0" borderId="39" xfId="0" applyNumberFormat="1" applyFont="1" applyBorder="1"/>
    <xf numFmtId="3" fontId="19" fillId="0" borderId="40" xfId="0" applyNumberFormat="1" applyFont="1" applyBorder="1"/>
    <xf numFmtId="0" fontId="19" fillId="0" borderId="30" xfId="0" applyFont="1" applyBorder="1"/>
    <xf numFmtId="0" fontId="19" fillId="0" borderId="25" xfId="0" applyFont="1" applyBorder="1"/>
    <xf numFmtId="3" fontId="19" fillId="0" borderId="41" xfId="0" applyNumberFormat="1" applyFont="1" applyBorder="1"/>
    <xf numFmtId="3" fontId="19" fillId="0" borderId="42" xfId="0" applyNumberFormat="1" applyFont="1" applyBorder="1"/>
    <xf numFmtId="3" fontId="19" fillId="0" borderId="1" xfId="0" applyNumberFormat="1" applyFont="1" applyBorder="1"/>
    <xf numFmtId="3" fontId="19" fillId="0" borderId="43" xfId="0" applyNumberFormat="1" applyFont="1" applyBorder="1"/>
    <xf numFmtId="0" fontId="19" fillId="0" borderId="26" xfId="0" applyFont="1" applyBorder="1"/>
    <xf numFmtId="0" fontId="19" fillId="0" borderId="27" xfId="0" applyFont="1" applyBorder="1"/>
    <xf numFmtId="3" fontId="19" fillId="0" borderId="44" xfId="0" applyNumberFormat="1" applyFont="1" applyBorder="1"/>
    <xf numFmtId="3" fontId="19" fillId="0" borderId="45" xfId="0" applyNumberFormat="1" applyFont="1" applyBorder="1"/>
    <xf numFmtId="3" fontId="19" fillId="0" borderId="46" xfId="0" applyNumberFormat="1" applyFont="1" applyBorder="1"/>
    <xf numFmtId="3" fontId="19" fillId="0" borderId="47" xfId="0" applyNumberFormat="1" applyFont="1" applyBorder="1"/>
    <xf numFmtId="0" fontId="19" fillId="0" borderId="22" xfId="0" applyFont="1" applyBorder="1"/>
    <xf numFmtId="4" fontId="19" fillId="0" borderId="28" xfId="0" applyNumberFormat="1" applyFont="1" applyBorder="1"/>
    <xf numFmtId="4" fontId="19" fillId="0" borderId="0" xfId="0" applyNumberFormat="1" applyFont="1"/>
    <xf numFmtId="0" fontId="19" fillId="0" borderId="38" xfId="0" applyFont="1" applyBorder="1"/>
    <xf numFmtId="0" fontId="19" fillId="0" borderId="39" xfId="0" applyFont="1" applyBorder="1"/>
    <xf numFmtId="0" fontId="19" fillId="0" borderId="17" xfId="0" applyFont="1" applyBorder="1"/>
    <xf numFmtId="0" fontId="19" fillId="0" borderId="42" xfId="0" applyFont="1" applyBorder="1"/>
    <xf numFmtId="0" fontId="19" fillId="0" borderId="1" xfId="0" applyFont="1" applyBorder="1"/>
    <xf numFmtId="0" fontId="19" fillId="0" borderId="45" xfId="0" applyFont="1" applyBorder="1"/>
    <xf numFmtId="0" fontId="19" fillId="0" borderId="46" xfId="0" applyFont="1" applyBorder="1"/>
    <xf numFmtId="0" fontId="19" fillId="0" borderId="40" xfId="0" applyFont="1" applyBorder="1"/>
    <xf numFmtId="0" fontId="19" fillId="0" borderId="48" xfId="0" applyFont="1" applyBorder="1"/>
    <xf numFmtId="0" fontId="19" fillId="0" borderId="29" xfId="0" applyFont="1" applyBorder="1"/>
    <xf numFmtId="0" fontId="19" fillId="2" borderId="6" xfId="0" applyFont="1" applyFill="1" applyBorder="1"/>
    <xf numFmtId="0" fontId="10" fillId="2" borderId="5" xfId="0" applyFont="1" applyFill="1" applyBorder="1"/>
    <xf numFmtId="3" fontId="10" fillId="2" borderId="7" xfId="0" applyNumberFormat="1" applyFont="1" applyFill="1" applyBorder="1"/>
    <xf numFmtId="3" fontId="19" fillId="0" borderId="36" xfId="0" applyNumberFormat="1" applyFont="1" applyBorder="1"/>
    <xf numFmtId="10" fontId="19" fillId="0" borderId="0" xfId="1" applyNumberFormat="1" applyFont="1"/>
    <xf numFmtId="9" fontId="30" fillId="0" borderId="0" xfId="0" applyNumberFormat="1" applyFont="1"/>
    <xf numFmtId="0" fontId="30" fillId="0" borderId="0" xfId="0" applyFont="1"/>
    <xf numFmtId="182" fontId="13" fillId="0" borderId="0" xfId="1" applyNumberFormat="1" applyFont="1" applyBorder="1" applyAlignment="1">
      <alignment vertical="center"/>
    </xf>
    <xf numFmtId="4" fontId="3" fillId="0" borderId="0" xfId="0" applyNumberFormat="1" applyFont="1" applyAlignment="1">
      <alignment horizontal="left" vertical="center"/>
    </xf>
    <xf numFmtId="0" fontId="19" fillId="0" borderId="21" xfId="0" applyFont="1" applyBorder="1"/>
    <xf numFmtId="3" fontId="19" fillId="0" borderId="50" xfId="0" applyNumberFormat="1" applyFont="1" applyBorder="1"/>
    <xf numFmtId="0" fontId="19" fillId="2" borderId="51" xfId="0" applyFont="1" applyFill="1" applyBorder="1"/>
    <xf numFmtId="3" fontId="10" fillId="2" borderId="49" xfId="0" applyNumberFormat="1" applyFont="1" applyFill="1" applyBorder="1" applyAlignment="1">
      <alignment horizontal="right" vertical="center" wrapText="1"/>
    </xf>
    <xf numFmtId="0" fontId="19" fillId="0" borderId="24" xfId="0" applyFont="1" applyBorder="1"/>
    <xf numFmtId="0" fontId="19" fillId="2" borderId="52" xfId="0" applyFont="1" applyFill="1" applyBorder="1"/>
    <xf numFmtId="177" fontId="13" fillId="0" borderId="0" xfId="0" applyNumberFormat="1" applyFont="1" applyAlignment="1">
      <alignment vertical="center"/>
    </xf>
    <xf numFmtId="4" fontId="9" fillId="5" borderId="12" xfId="0" applyNumberFormat="1" applyFont="1" applyFill="1" applyBorder="1" applyAlignment="1">
      <alignment vertical="center"/>
    </xf>
    <xf numFmtId="10" fontId="25" fillId="5" borderId="13" xfId="1" applyNumberFormat="1" applyFont="1" applyFill="1" applyBorder="1" applyAlignment="1">
      <alignment vertical="center"/>
    </xf>
    <xf numFmtId="10" fontId="13" fillId="0" borderId="0" xfId="1" applyNumberFormat="1" applyFont="1" applyFill="1" applyAlignment="1">
      <alignment vertical="center"/>
    </xf>
    <xf numFmtId="4" fontId="2" fillId="0" borderId="0" xfId="0" applyNumberFormat="1" applyFont="1" applyAlignment="1">
      <alignment horizontal="center" vertical="center"/>
    </xf>
    <xf numFmtId="3" fontId="3" fillId="0" borderId="0" xfId="0" applyNumberFormat="1" applyFont="1" applyAlignment="1">
      <alignment horizontal="center" vertical="center"/>
    </xf>
    <xf numFmtId="4" fontId="16" fillId="0" borderId="0" xfId="0" applyNumberFormat="1" applyFont="1" applyAlignment="1">
      <alignment horizontal="center" vertical="center"/>
    </xf>
    <xf numFmtId="4" fontId="15" fillId="3" borderId="9" xfId="0" applyNumberFormat="1" applyFont="1" applyFill="1" applyBorder="1" applyAlignment="1">
      <alignment horizontal="center" vertical="center"/>
    </xf>
    <xf numFmtId="4" fontId="15" fillId="3" borderId="10" xfId="0" applyNumberFormat="1" applyFont="1" applyFill="1" applyBorder="1" applyAlignment="1">
      <alignment horizontal="center" vertical="center"/>
    </xf>
    <xf numFmtId="4" fontId="15" fillId="3" borderId="31" xfId="0" applyNumberFormat="1" applyFont="1" applyFill="1" applyBorder="1" applyAlignment="1">
      <alignment horizontal="center" vertical="center"/>
    </xf>
    <xf numFmtId="4" fontId="15" fillId="3" borderId="32" xfId="0" applyNumberFormat="1" applyFont="1" applyFill="1" applyBorder="1" applyAlignment="1">
      <alignment horizontal="center" vertical="center"/>
    </xf>
    <xf numFmtId="4" fontId="15" fillId="3" borderId="33" xfId="0" applyNumberFormat="1" applyFont="1" applyFill="1" applyBorder="1" applyAlignment="1">
      <alignment horizontal="center" vertical="center"/>
    </xf>
    <xf numFmtId="4" fontId="15" fillId="3" borderId="34" xfId="0" applyNumberFormat="1" applyFont="1" applyFill="1" applyBorder="1" applyAlignment="1">
      <alignment horizontal="center" vertical="center"/>
    </xf>
    <xf numFmtId="4" fontId="14" fillId="2" borderId="0" xfId="0" applyNumberFormat="1" applyFont="1" applyFill="1" applyAlignment="1">
      <alignment horizontal="center" vertical="center"/>
    </xf>
    <xf numFmtId="4" fontId="13" fillId="2" borderId="3" xfId="0" applyNumberFormat="1" applyFont="1" applyFill="1" applyBorder="1" applyAlignment="1">
      <alignment horizontal="center" vertical="center" wrapText="1"/>
    </xf>
    <xf numFmtId="4" fontId="13" fillId="2" borderId="2" xfId="0" applyNumberFormat="1" applyFont="1" applyFill="1" applyBorder="1" applyAlignment="1">
      <alignment horizontal="center" vertical="center" wrapText="1"/>
    </xf>
    <xf numFmtId="4" fontId="14" fillId="2" borderId="0" xfId="0" applyNumberFormat="1" applyFont="1" applyFill="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1" xfId="0" applyNumberFormat="1" applyFont="1" applyFill="1" applyBorder="1" applyAlignment="1">
      <alignment horizontal="center" vertical="center" wrapText="1"/>
    </xf>
    <xf numFmtId="0" fontId="0" fillId="0" borderId="0" xfId="0" applyAlignment="1">
      <alignment horizontal="center" wrapText="1"/>
    </xf>
  </cellXfs>
  <cellStyles count="458">
    <cellStyle name="Euro" xfId="2" xr:uid="{00000000-0005-0000-0000-000000000000}"/>
    <cellStyle name="Euro 2" xfId="452" xr:uid="{00000000-0005-0000-0000-000001000000}"/>
    <cellStyle name="Euro_031217 Cronograma Palomares1" xfId="453" xr:uid="{00000000-0005-0000-0000-000002000000}"/>
    <cellStyle name="Millares 2" xfId="454" xr:uid="{00000000-0005-0000-0000-000004000000}"/>
    <cellStyle name="Moneda 2" xfId="451"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0"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7"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5" xr:uid="{00000000-0005-0000-0000-0000CA010000}"/>
    <cellStyle name="Porcentual 4" xfId="456" xr:uid="{00000000-0005-0000-0000-0000CB010000}"/>
  </cellStyles>
  <dxfs count="1">
    <dxf>
      <font>
        <condense val="0"/>
        <extend val="0"/>
        <color indexed="10"/>
      </font>
    </dxf>
  </dxfs>
  <tableStyles count="0" defaultTableStyle="TableStyleMedium9" defaultPivotStyle="PivotStyleLight16"/>
  <colors>
    <mruColors>
      <color rgb="FFFFCC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E875-FD3C-44E3-923B-7571C731CF2D}">
  <sheetPr>
    <pageSetUpPr fitToPage="1"/>
  </sheetPr>
  <dimension ref="B4:BG51"/>
  <sheetViews>
    <sheetView showZeros="0" tabSelected="1" topLeftCell="A33" workbookViewId="0">
      <selection activeCell="A49" sqref="A49:XFD51"/>
    </sheetView>
  </sheetViews>
  <sheetFormatPr baseColWidth="10" defaultColWidth="11.42578125" defaultRowHeight="15" outlineLevelCol="1" x14ac:dyDescent="0.35"/>
  <cols>
    <col min="1" max="1" width="4" style="175" customWidth="1"/>
    <col min="2" max="2" width="3" style="175" customWidth="1"/>
    <col min="3" max="3" width="32.7109375" style="175" customWidth="1"/>
    <col min="4" max="4" width="12" style="175" customWidth="1"/>
    <col min="5" max="5" width="4.140625" style="175" customWidth="1"/>
    <col min="6" max="22" width="11.42578125" style="175"/>
    <col min="23" max="23" width="12.7109375" style="175" bestFit="1" customWidth="1"/>
    <col min="24" max="34" width="11.42578125" style="175"/>
    <col min="35" max="49" width="11.42578125" style="175" outlineLevel="1"/>
    <col min="50" max="54" width="11.42578125" style="175" customWidth="1" outlineLevel="1"/>
    <col min="55" max="16384" width="11.42578125" style="175"/>
  </cols>
  <sheetData>
    <row r="4" spans="2:54" ht="27.75" x14ac:dyDescent="0.45">
      <c r="F4" s="176" t="s">
        <v>199</v>
      </c>
      <c r="O4" s="176"/>
      <c r="P4" s="176"/>
      <c r="Q4" s="176"/>
      <c r="R4" s="176"/>
      <c r="S4" s="176"/>
      <c r="T4" s="176"/>
      <c r="U4" s="176"/>
      <c r="X4" s="221"/>
      <c r="Y4" s="222"/>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row>
    <row r="6" spans="2:54" x14ac:dyDescent="0.35">
      <c r="D6" s="177" t="s">
        <v>170</v>
      </c>
      <c r="E6" s="178"/>
      <c r="F6" s="177">
        <v>44986</v>
      </c>
      <c r="G6" s="177">
        <v>45017</v>
      </c>
      <c r="H6" s="177">
        <v>45047</v>
      </c>
      <c r="I6" s="177">
        <v>45078</v>
      </c>
      <c r="J6" s="177">
        <v>45108</v>
      </c>
      <c r="K6" s="177">
        <v>45139</v>
      </c>
      <c r="L6" s="177">
        <v>45170</v>
      </c>
      <c r="M6" s="177">
        <v>45200</v>
      </c>
      <c r="N6" s="177">
        <v>45231</v>
      </c>
      <c r="O6" s="177">
        <v>45261</v>
      </c>
      <c r="P6" s="177">
        <v>45292</v>
      </c>
      <c r="Q6" s="177">
        <v>45323</v>
      </c>
      <c r="R6" s="177">
        <v>45352</v>
      </c>
      <c r="S6" s="177">
        <v>45383</v>
      </c>
      <c r="T6" s="177">
        <v>45413</v>
      </c>
      <c r="U6" s="177">
        <v>45444</v>
      </c>
      <c r="V6" s="177">
        <v>45474</v>
      </c>
      <c r="W6" s="177">
        <v>45505</v>
      </c>
      <c r="X6" s="177">
        <v>45536</v>
      </c>
      <c r="Y6" s="177">
        <v>45566</v>
      </c>
      <c r="Z6" s="177">
        <v>45597</v>
      </c>
      <c r="AA6" s="177">
        <v>45627</v>
      </c>
      <c r="AB6" s="177">
        <v>45658</v>
      </c>
      <c r="AC6" s="177">
        <v>45689</v>
      </c>
      <c r="AD6" s="177">
        <v>45717</v>
      </c>
      <c r="AE6" s="177">
        <v>45748</v>
      </c>
      <c r="AF6" s="177">
        <v>45778</v>
      </c>
      <c r="AG6" s="177">
        <v>45809</v>
      </c>
      <c r="AH6" s="177">
        <v>45839</v>
      </c>
      <c r="AI6" s="177">
        <v>45870</v>
      </c>
      <c r="AJ6" s="177">
        <v>45901</v>
      </c>
      <c r="AK6" s="177">
        <v>45931</v>
      </c>
      <c r="AL6" s="177">
        <v>45962</v>
      </c>
      <c r="AM6" s="177">
        <v>45992</v>
      </c>
      <c r="AN6" s="177">
        <v>46023</v>
      </c>
      <c r="AO6" s="177">
        <v>46054</v>
      </c>
      <c r="AP6" s="177">
        <v>46082</v>
      </c>
      <c r="AQ6" s="177">
        <v>46113</v>
      </c>
      <c r="AR6" s="177">
        <v>46143</v>
      </c>
      <c r="AS6" s="177">
        <v>46174</v>
      </c>
      <c r="AT6" s="177">
        <v>46204</v>
      </c>
      <c r="AU6" s="177">
        <v>46235</v>
      </c>
      <c r="AV6" s="177">
        <v>46266</v>
      </c>
      <c r="AW6" s="177">
        <v>46296</v>
      </c>
      <c r="AX6" s="177">
        <v>46327</v>
      </c>
      <c r="AY6" s="177">
        <v>46357</v>
      </c>
      <c r="AZ6" s="177">
        <v>46388</v>
      </c>
      <c r="BA6" s="177">
        <v>46419</v>
      </c>
      <c r="BB6" s="177">
        <v>46447</v>
      </c>
    </row>
    <row r="7" spans="2:54" x14ac:dyDescent="0.35">
      <c r="B7" s="179" t="s">
        <v>174</v>
      </c>
      <c r="C7" s="180"/>
      <c r="D7" s="181">
        <f>SUM(D8:D12)</f>
        <v>16058750</v>
      </c>
      <c r="E7" s="182"/>
      <c r="F7" s="181">
        <f>SUM(F8:F12)</f>
        <v>0</v>
      </c>
      <c r="G7" s="181">
        <f t="shared" ref="G7:AS7" si="0">SUM(G8:G12)</f>
        <v>0</v>
      </c>
      <c r="H7" s="181">
        <f t="shared" si="0"/>
        <v>0</v>
      </c>
      <c r="I7" s="181">
        <f t="shared" si="0"/>
        <v>0</v>
      </c>
      <c r="J7" s="181">
        <f t="shared" si="0"/>
        <v>38181.818181818177</v>
      </c>
      <c r="K7" s="181">
        <f t="shared" si="0"/>
        <v>32727.272727272724</v>
      </c>
      <c r="L7" s="181">
        <f t="shared" si="0"/>
        <v>32727.272727272724</v>
      </c>
      <c r="M7" s="181">
        <f t="shared" si="0"/>
        <v>8181.8181818181811</v>
      </c>
      <c r="N7" s="181">
        <f t="shared" si="0"/>
        <v>2727.272727272727</v>
      </c>
      <c r="O7" s="181">
        <f t="shared" si="0"/>
        <v>0</v>
      </c>
      <c r="P7" s="181">
        <f t="shared" si="0"/>
        <v>2727.272727272727</v>
      </c>
      <c r="Q7" s="181">
        <f t="shared" si="0"/>
        <v>5454.545454545454</v>
      </c>
      <c r="R7" s="181">
        <f t="shared" si="0"/>
        <v>2727.272727272727</v>
      </c>
      <c r="S7" s="181">
        <f t="shared" si="0"/>
        <v>5454.545454545454</v>
      </c>
      <c r="T7" s="181">
        <f t="shared" si="0"/>
        <v>0</v>
      </c>
      <c r="U7" s="181">
        <f t="shared" si="0"/>
        <v>2727.272727272727</v>
      </c>
      <c r="V7" s="181">
        <f t="shared" si="0"/>
        <v>2727.272727272727</v>
      </c>
      <c r="W7" s="181">
        <f t="shared" si="0"/>
        <v>2727.272727272727</v>
      </c>
      <c r="X7" s="181">
        <f t="shared" si="0"/>
        <v>2727.272727272727</v>
      </c>
      <c r="Y7" s="181">
        <f t="shared" si="0"/>
        <v>1021402.9987373737</v>
      </c>
      <c r="Z7" s="181">
        <f t="shared" si="0"/>
        <v>70415.118634259241</v>
      </c>
      <c r="AA7" s="181">
        <f t="shared" si="0"/>
        <v>71329.600694444438</v>
      </c>
      <c r="AB7" s="181">
        <f t="shared" si="0"/>
        <v>72244.082754629606</v>
      </c>
      <c r="AC7" s="181">
        <f t="shared" si="0"/>
        <v>73158.564814814803</v>
      </c>
      <c r="AD7" s="181">
        <f t="shared" si="0"/>
        <v>74073.046874999985</v>
      </c>
      <c r="AE7" s="181">
        <f t="shared" si="0"/>
        <v>74987.528935185168</v>
      </c>
      <c r="AF7" s="181">
        <f t="shared" si="0"/>
        <v>75902.01099537035</v>
      </c>
      <c r="AG7" s="181">
        <f t="shared" si="0"/>
        <v>76816.493055555533</v>
      </c>
      <c r="AH7" s="181">
        <f t="shared" si="0"/>
        <v>77730.97511574073</v>
      </c>
      <c r="AI7" s="183">
        <f t="shared" si="0"/>
        <v>78645.457175925898</v>
      </c>
      <c r="AJ7" s="181">
        <f t="shared" si="0"/>
        <v>79559.939236111095</v>
      </c>
      <c r="AK7" s="181">
        <f t="shared" si="0"/>
        <v>80474.421296296277</v>
      </c>
      <c r="AL7" s="183">
        <f t="shared" si="0"/>
        <v>81388.90335648146</v>
      </c>
      <c r="AM7" s="181">
        <f t="shared" si="0"/>
        <v>82303.385416666657</v>
      </c>
      <c r="AN7" s="181">
        <f t="shared" si="0"/>
        <v>105165.43692129628</v>
      </c>
      <c r="AO7" s="181">
        <f t="shared" si="0"/>
        <v>128941.97048611109</v>
      </c>
      <c r="AP7" s="181">
        <f t="shared" si="0"/>
        <v>65842.708333333314</v>
      </c>
      <c r="AQ7" s="181">
        <f t="shared" si="0"/>
        <v>65842.708333333314</v>
      </c>
      <c r="AR7" s="181">
        <f t="shared" si="0"/>
        <v>65842.708333333314</v>
      </c>
      <c r="AS7" s="181">
        <f t="shared" si="0"/>
        <v>65842.708333333314</v>
      </c>
      <c r="AT7" s="181">
        <f t="shared" ref="AT7:AX7" si="1">SUM(AT8:AT12)</f>
        <v>65842.708333333314</v>
      </c>
      <c r="AU7" s="181">
        <f t="shared" si="1"/>
        <v>65842.708333333314</v>
      </c>
      <c r="AV7" s="181">
        <f t="shared" si="1"/>
        <v>65842.708333333314</v>
      </c>
      <c r="AW7" s="181">
        <f t="shared" si="1"/>
        <v>13131492.925347222</v>
      </c>
      <c r="AX7" s="181">
        <f t="shared" si="1"/>
        <v>0</v>
      </c>
      <c r="AY7" s="181">
        <f t="shared" ref="AY7:BB7" si="2">SUM(AY8:AY12)</f>
        <v>0</v>
      </c>
      <c r="AZ7" s="181">
        <f t="shared" si="2"/>
        <v>0</v>
      </c>
      <c r="BA7" s="181">
        <f t="shared" si="2"/>
        <v>0</v>
      </c>
      <c r="BB7" s="181">
        <f t="shared" si="2"/>
        <v>0</v>
      </c>
    </row>
    <row r="8" spans="2:54" x14ac:dyDescent="0.35">
      <c r="B8" s="184"/>
      <c r="C8" s="185" t="s">
        <v>165</v>
      </c>
      <c r="D8" s="186">
        <v>196363.63636363635</v>
      </c>
      <c r="E8" s="187"/>
      <c r="F8" s="188">
        <v>0</v>
      </c>
      <c r="G8" s="189">
        <v>0</v>
      </c>
      <c r="H8" s="189">
        <v>0</v>
      </c>
      <c r="I8" s="189">
        <v>0</v>
      </c>
      <c r="J8" s="189">
        <v>38181.818181818177</v>
      </c>
      <c r="K8" s="189">
        <v>32727.272727272724</v>
      </c>
      <c r="L8" s="189">
        <v>32727.272727272724</v>
      </c>
      <c r="M8" s="189">
        <v>8181.8181818181811</v>
      </c>
      <c r="N8" s="189">
        <v>2727.272727272727</v>
      </c>
      <c r="O8" s="189">
        <v>0</v>
      </c>
      <c r="P8" s="189">
        <v>2727.272727272727</v>
      </c>
      <c r="Q8" s="189">
        <v>5454.545454545454</v>
      </c>
      <c r="R8" s="189">
        <v>2727.272727272727</v>
      </c>
      <c r="S8" s="189">
        <v>5454.545454545454</v>
      </c>
      <c r="T8" s="189">
        <v>0</v>
      </c>
      <c r="U8" s="189">
        <v>2727.272727272727</v>
      </c>
      <c r="V8" s="189">
        <v>2727.272727272727</v>
      </c>
      <c r="W8" s="189">
        <v>2727.272727272727</v>
      </c>
      <c r="X8" s="189">
        <v>2727.272727272727</v>
      </c>
      <c r="Y8" s="189">
        <v>2727.272727272727</v>
      </c>
      <c r="Z8" s="189">
        <v>2727.272727272727</v>
      </c>
      <c r="AA8" s="189">
        <v>2727.272727272727</v>
      </c>
      <c r="AB8" s="189">
        <v>2727.272727272727</v>
      </c>
      <c r="AC8" s="189">
        <v>2727.272727272727</v>
      </c>
      <c r="AD8" s="189">
        <v>2727.272727272727</v>
      </c>
      <c r="AE8" s="189">
        <v>2727.272727272727</v>
      </c>
      <c r="AF8" s="189">
        <v>2727.272727272727</v>
      </c>
      <c r="AG8" s="189">
        <v>2727.272727272727</v>
      </c>
      <c r="AH8" s="189">
        <v>2727.272727272727</v>
      </c>
      <c r="AI8" s="189">
        <v>2727.272727272727</v>
      </c>
      <c r="AJ8" s="189">
        <v>2727.272727272727</v>
      </c>
      <c r="AK8" s="189">
        <v>2727.272727272727</v>
      </c>
      <c r="AL8" s="189">
        <v>2727.272727272727</v>
      </c>
      <c r="AM8" s="189">
        <v>2727.272727272727</v>
      </c>
      <c r="AN8" s="189">
        <v>5454.545454545454</v>
      </c>
      <c r="AO8" s="189">
        <v>8181.8181818181811</v>
      </c>
      <c r="AP8" s="189">
        <v>0</v>
      </c>
      <c r="AQ8" s="189">
        <v>0</v>
      </c>
      <c r="AR8" s="189">
        <v>0</v>
      </c>
      <c r="AS8" s="189">
        <v>0</v>
      </c>
      <c r="AT8" s="189">
        <v>0</v>
      </c>
      <c r="AU8" s="189">
        <v>0</v>
      </c>
      <c r="AV8" s="189">
        <v>0</v>
      </c>
      <c r="AW8" s="189">
        <v>0</v>
      </c>
      <c r="AX8" s="189">
        <v>0</v>
      </c>
      <c r="AY8" s="189">
        <v>0</v>
      </c>
      <c r="AZ8" s="189">
        <v>0</v>
      </c>
      <c r="BA8" s="189">
        <v>0</v>
      </c>
      <c r="BB8" s="190">
        <v>0</v>
      </c>
    </row>
    <row r="9" spans="2:54" x14ac:dyDescent="0.35">
      <c r="B9" s="191"/>
      <c r="C9" s="192" t="s">
        <v>175</v>
      </c>
      <c r="D9" s="193">
        <v>1383861.3636363638</v>
      </c>
      <c r="E9" s="187"/>
      <c r="F9" s="194">
        <v>0</v>
      </c>
      <c r="G9" s="195">
        <v>0</v>
      </c>
      <c r="H9" s="195">
        <v>0</v>
      </c>
      <c r="I9" s="195">
        <v>0</v>
      </c>
      <c r="J9" s="195">
        <v>0</v>
      </c>
      <c r="K9" s="195">
        <v>0</v>
      </c>
      <c r="L9" s="195">
        <v>0</v>
      </c>
      <c r="M9" s="195">
        <v>0</v>
      </c>
      <c r="N9" s="195">
        <v>0</v>
      </c>
      <c r="O9" s="195">
        <v>0</v>
      </c>
      <c r="P9" s="195">
        <v>0</v>
      </c>
      <c r="Q9" s="195">
        <v>0</v>
      </c>
      <c r="R9" s="195">
        <v>0</v>
      </c>
      <c r="S9" s="195">
        <v>0</v>
      </c>
      <c r="T9" s="195">
        <v>0</v>
      </c>
      <c r="U9" s="195">
        <v>0</v>
      </c>
      <c r="V9" s="195">
        <v>0</v>
      </c>
      <c r="W9" s="195">
        <v>0</v>
      </c>
      <c r="X9" s="195">
        <v>0</v>
      </c>
      <c r="Y9" s="195">
        <v>1018675.726010101</v>
      </c>
      <c r="Z9" s="195">
        <v>19220.296717171717</v>
      </c>
      <c r="AA9" s="195">
        <v>19220.296717171717</v>
      </c>
      <c r="AB9" s="195">
        <v>19220.296717171717</v>
      </c>
      <c r="AC9" s="195">
        <v>19220.296717171717</v>
      </c>
      <c r="AD9" s="195">
        <v>19220.296717171717</v>
      </c>
      <c r="AE9" s="195">
        <v>19220.296717171717</v>
      </c>
      <c r="AF9" s="195">
        <v>19220.296717171717</v>
      </c>
      <c r="AG9" s="195">
        <v>19220.296717171717</v>
      </c>
      <c r="AH9" s="195">
        <v>19220.296717171717</v>
      </c>
      <c r="AI9" s="195">
        <v>19220.296717171717</v>
      </c>
      <c r="AJ9" s="195">
        <v>19220.296717171717</v>
      </c>
      <c r="AK9" s="195">
        <v>19220.296717171717</v>
      </c>
      <c r="AL9" s="195">
        <v>19220.296717171717</v>
      </c>
      <c r="AM9" s="195">
        <v>19220.296717171717</v>
      </c>
      <c r="AN9" s="195">
        <v>38440.593434343435</v>
      </c>
      <c r="AO9" s="195">
        <v>57660.890151515152</v>
      </c>
      <c r="AP9" s="195">
        <v>0</v>
      </c>
      <c r="AQ9" s="195">
        <v>0</v>
      </c>
      <c r="AR9" s="195">
        <v>0</v>
      </c>
      <c r="AS9" s="195">
        <v>0</v>
      </c>
      <c r="AT9" s="195">
        <v>0</v>
      </c>
      <c r="AU9" s="195">
        <v>0</v>
      </c>
      <c r="AV9" s="195">
        <v>0</v>
      </c>
      <c r="AW9" s="195">
        <v>0</v>
      </c>
      <c r="AX9" s="195">
        <v>0</v>
      </c>
      <c r="AY9" s="195">
        <v>0</v>
      </c>
      <c r="AZ9" s="195">
        <v>0</v>
      </c>
      <c r="BA9" s="195">
        <v>0</v>
      </c>
      <c r="BB9" s="196">
        <v>0</v>
      </c>
    </row>
    <row r="10" spans="2:54" x14ac:dyDescent="0.35">
      <c r="B10" s="191"/>
      <c r="C10" s="192" t="s">
        <v>172</v>
      </c>
      <c r="D10" s="193">
        <v>1412874.7829861101</v>
      </c>
      <c r="E10" s="187"/>
      <c r="F10" s="194">
        <v>0</v>
      </c>
      <c r="G10" s="195">
        <v>0</v>
      </c>
      <c r="H10" s="195">
        <v>0</v>
      </c>
      <c r="I10" s="195">
        <v>0</v>
      </c>
      <c r="J10" s="195">
        <v>0</v>
      </c>
      <c r="K10" s="195">
        <v>0</v>
      </c>
      <c r="L10" s="195">
        <v>0</v>
      </c>
      <c r="M10" s="195">
        <v>0</v>
      </c>
      <c r="N10" s="195">
        <v>0</v>
      </c>
      <c r="O10" s="195">
        <v>0</v>
      </c>
      <c r="P10" s="195">
        <v>0</v>
      </c>
      <c r="Q10" s="195">
        <v>0</v>
      </c>
      <c r="R10" s="195">
        <v>0</v>
      </c>
      <c r="S10" s="195">
        <v>0</v>
      </c>
      <c r="T10" s="195">
        <v>0</v>
      </c>
      <c r="U10" s="195">
        <v>0</v>
      </c>
      <c r="V10" s="195">
        <v>0</v>
      </c>
      <c r="W10" s="195">
        <v>0</v>
      </c>
      <c r="X10" s="195">
        <v>0</v>
      </c>
      <c r="Y10" s="195">
        <v>0</v>
      </c>
      <c r="Z10" s="195">
        <v>48467.549189814796</v>
      </c>
      <c r="AA10" s="195">
        <v>49382.031249999985</v>
      </c>
      <c r="AB10" s="195">
        <v>50296.513310185168</v>
      </c>
      <c r="AC10" s="195">
        <v>51210.99537037035</v>
      </c>
      <c r="AD10" s="195">
        <v>52125.47743055554</v>
      </c>
      <c r="AE10" s="195">
        <v>53039.959490740723</v>
      </c>
      <c r="AF10" s="195">
        <v>53954.441550925905</v>
      </c>
      <c r="AG10" s="195">
        <v>54868.923611111095</v>
      </c>
      <c r="AH10" s="195">
        <v>55783.405671296277</v>
      </c>
      <c r="AI10" s="195">
        <v>56697.88773148146</v>
      </c>
      <c r="AJ10" s="195">
        <v>57612.36979166665</v>
      </c>
      <c r="AK10" s="195">
        <v>58526.851851851832</v>
      </c>
      <c r="AL10" s="195">
        <v>59441.333912037015</v>
      </c>
      <c r="AM10" s="195">
        <v>60355.815972222204</v>
      </c>
      <c r="AN10" s="195">
        <v>61270.298032407387</v>
      </c>
      <c r="AO10" s="195">
        <v>63099.262152777759</v>
      </c>
      <c r="AP10" s="195">
        <v>65842.708333333314</v>
      </c>
      <c r="AQ10" s="195">
        <v>65842.708333333314</v>
      </c>
      <c r="AR10" s="195">
        <v>65842.708333333314</v>
      </c>
      <c r="AS10" s="195">
        <v>65842.708333333314</v>
      </c>
      <c r="AT10" s="195">
        <v>65842.708333333314</v>
      </c>
      <c r="AU10" s="195">
        <v>65842.708333333314</v>
      </c>
      <c r="AV10" s="195">
        <v>65842.708333333314</v>
      </c>
      <c r="AW10" s="195">
        <v>65842.708333333314</v>
      </c>
      <c r="AX10" s="195">
        <v>0</v>
      </c>
      <c r="AY10" s="195">
        <v>0</v>
      </c>
      <c r="AZ10" s="195">
        <v>0</v>
      </c>
      <c r="BA10" s="195">
        <v>0</v>
      </c>
      <c r="BB10" s="196">
        <v>0</v>
      </c>
    </row>
    <row r="11" spans="2:54" x14ac:dyDescent="0.35">
      <c r="B11" s="191"/>
      <c r="C11" s="192" t="s">
        <v>173</v>
      </c>
      <c r="D11" s="193">
        <v>423850.21701388946</v>
      </c>
      <c r="E11" s="187"/>
      <c r="F11" s="194">
        <v>0</v>
      </c>
      <c r="G11" s="195">
        <v>0</v>
      </c>
      <c r="H11" s="195">
        <v>0</v>
      </c>
      <c r="I11" s="195">
        <v>0</v>
      </c>
      <c r="J11" s="195">
        <v>0</v>
      </c>
      <c r="K11" s="195">
        <v>0</v>
      </c>
      <c r="L11" s="195">
        <v>0</v>
      </c>
      <c r="M11" s="195">
        <v>0</v>
      </c>
      <c r="N11" s="195">
        <v>0</v>
      </c>
      <c r="O11" s="195">
        <v>0</v>
      </c>
      <c r="P11" s="195">
        <v>0</v>
      </c>
      <c r="Q11" s="195">
        <v>0</v>
      </c>
      <c r="R11" s="195">
        <v>0</v>
      </c>
      <c r="S11" s="195">
        <v>0</v>
      </c>
      <c r="T11" s="195">
        <v>0</v>
      </c>
      <c r="U11" s="195">
        <v>0</v>
      </c>
      <c r="V11" s="195">
        <v>0</v>
      </c>
      <c r="W11" s="195">
        <v>0</v>
      </c>
      <c r="X11" s="195">
        <v>0</v>
      </c>
      <c r="Y11" s="195">
        <v>0</v>
      </c>
      <c r="Z11" s="195">
        <v>0</v>
      </c>
      <c r="AA11" s="195">
        <v>0</v>
      </c>
      <c r="AB11" s="195">
        <v>0</v>
      </c>
      <c r="AC11" s="195">
        <v>0</v>
      </c>
      <c r="AD11" s="195">
        <v>0</v>
      </c>
      <c r="AE11" s="195">
        <v>0</v>
      </c>
      <c r="AF11" s="195">
        <v>0</v>
      </c>
      <c r="AG11" s="195">
        <v>0</v>
      </c>
      <c r="AH11" s="195">
        <v>0</v>
      </c>
      <c r="AI11" s="195">
        <v>0</v>
      </c>
      <c r="AJ11" s="195">
        <v>0</v>
      </c>
      <c r="AK11" s="195">
        <v>0</v>
      </c>
      <c r="AL11" s="195">
        <v>0</v>
      </c>
      <c r="AM11" s="195">
        <v>0</v>
      </c>
      <c r="AN11" s="195">
        <v>0</v>
      </c>
      <c r="AO11" s="195">
        <v>0</v>
      </c>
      <c r="AP11" s="195">
        <v>0</v>
      </c>
      <c r="AQ11" s="195">
        <v>0</v>
      </c>
      <c r="AR11" s="195">
        <v>0</v>
      </c>
      <c r="AS11" s="195">
        <v>0</v>
      </c>
      <c r="AT11" s="195">
        <v>0</v>
      </c>
      <c r="AU11" s="195">
        <v>0</v>
      </c>
      <c r="AV11" s="195">
        <v>0</v>
      </c>
      <c r="AW11" s="195">
        <v>423850.21701388946</v>
      </c>
      <c r="AX11" s="195">
        <v>0</v>
      </c>
      <c r="AY11" s="195">
        <v>0</v>
      </c>
      <c r="AZ11" s="195">
        <v>0</v>
      </c>
      <c r="BA11" s="195">
        <v>0</v>
      </c>
      <c r="BB11" s="196">
        <v>0</v>
      </c>
    </row>
    <row r="12" spans="2:54" x14ac:dyDescent="0.35">
      <c r="B12" s="197"/>
      <c r="C12" s="198" t="s">
        <v>176</v>
      </c>
      <c r="D12" s="199">
        <v>12641800</v>
      </c>
      <c r="E12" s="187"/>
      <c r="F12" s="200">
        <v>0</v>
      </c>
      <c r="G12" s="201">
        <v>0</v>
      </c>
      <c r="H12" s="201">
        <v>0</v>
      </c>
      <c r="I12" s="201">
        <v>0</v>
      </c>
      <c r="J12" s="201">
        <v>0</v>
      </c>
      <c r="K12" s="201">
        <v>0</v>
      </c>
      <c r="L12" s="201">
        <v>0</v>
      </c>
      <c r="M12" s="201">
        <v>0</v>
      </c>
      <c r="N12" s="201">
        <v>0</v>
      </c>
      <c r="O12" s="201">
        <v>0</v>
      </c>
      <c r="P12" s="201">
        <v>0</v>
      </c>
      <c r="Q12" s="201">
        <v>0</v>
      </c>
      <c r="R12" s="201">
        <v>0</v>
      </c>
      <c r="S12" s="201">
        <v>0</v>
      </c>
      <c r="T12" s="201">
        <v>0</v>
      </c>
      <c r="U12" s="201">
        <v>0</v>
      </c>
      <c r="V12" s="201">
        <v>0</v>
      </c>
      <c r="W12" s="201">
        <v>0</v>
      </c>
      <c r="X12" s="201">
        <v>0</v>
      </c>
      <c r="Y12" s="201">
        <v>0</v>
      </c>
      <c r="Z12" s="201">
        <v>0</v>
      </c>
      <c r="AA12" s="201">
        <v>0</v>
      </c>
      <c r="AB12" s="201">
        <v>0</v>
      </c>
      <c r="AC12" s="201">
        <v>0</v>
      </c>
      <c r="AD12" s="201">
        <v>0</v>
      </c>
      <c r="AE12" s="201">
        <v>0</v>
      </c>
      <c r="AF12" s="201">
        <v>0</v>
      </c>
      <c r="AG12" s="201">
        <v>0</v>
      </c>
      <c r="AH12" s="201">
        <v>0</v>
      </c>
      <c r="AI12" s="201">
        <v>0</v>
      </c>
      <c r="AJ12" s="201">
        <v>0</v>
      </c>
      <c r="AK12" s="201">
        <v>0</v>
      </c>
      <c r="AL12" s="201">
        <v>0</v>
      </c>
      <c r="AM12" s="201">
        <v>0</v>
      </c>
      <c r="AN12" s="201">
        <v>0</v>
      </c>
      <c r="AO12" s="201">
        <v>0</v>
      </c>
      <c r="AP12" s="201">
        <v>0</v>
      </c>
      <c r="AQ12" s="201">
        <v>0</v>
      </c>
      <c r="AR12" s="201">
        <v>0</v>
      </c>
      <c r="AS12" s="201">
        <v>0</v>
      </c>
      <c r="AT12" s="201">
        <v>0</v>
      </c>
      <c r="AU12" s="201">
        <v>0</v>
      </c>
      <c r="AV12" s="201">
        <v>0</v>
      </c>
      <c r="AW12" s="201">
        <v>12641800</v>
      </c>
      <c r="AX12" s="201">
        <v>0</v>
      </c>
      <c r="AY12" s="201">
        <v>0</v>
      </c>
      <c r="AZ12" s="201">
        <v>0</v>
      </c>
      <c r="BA12" s="201">
        <v>0</v>
      </c>
      <c r="BB12" s="202">
        <v>0</v>
      </c>
    </row>
    <row r="15" spans="2:54" x14ac:dyDescent="0.35">
      <c r="D15" s="177" t="s">
        <v>170</v>
      </c>
      <c r="E15" s="178"/>
      <c r="F15" s="177">
        <f>F6</f>
        <v>44986</v>
      </c>
      <c r="G15" s="177">
        <f t="shared" ref="G15:AS15" si="3">G6</f>
        <v>45017</v>
      </c>
      <c r="H15" s="177">
        <f t="shared" si="3"/>
        <v>45047</v>
      </c>
      <c r="I15" s="177">
        <f t="shared" si="3"/>
        <v>45078</v>
      </c>
      <c r="J15" s="177">
        <f t="shared" si="3"/>
        <v>45108</v>
      </c>
      <c r="K15" s="177">
        <f t="shared" si="3"/>
        <v>45139</v>
      </c>
      <c r="L15" s="177">
        <f t="shared" si="3"/>
        <v>45170</v>
      </c>
      <c r="M15" s="177">
        <f t="shared" si="3"/>
        <v>45200</v>
      </c>
      <c r="N15" s="177">
        <f t="shared" si="3"/>
        <v>45231</v>
      </c>
      <c r="O15" s="177">
        <f t="shared" si="3"/>
        <v>45261</v>
      </c>
      <c r="P15" s="177">
        <f t="shared" si="3"/>
        <v>45292</v>
      </c>
      <c r="Q15" s="177">
        <f t="shared" si="3"/>
        <v>45323</v>
      </c>
      <c r="R15" s="177">
        <f t="shared" si="3"/>
        <v>45352</v>
      </c>
      <c r="S15" s="177">
        <f t="shared" si="3"/>
        <v>45383</v>
      </c>
      <c r="T15" s="177">
        <f t="shared" si="3"/>
        <v>45413</v>
      </c>
      <c r="U15" s="177">
        <f t="shared" si="3"/>
        <v>45444</v>
      </c>
      <c r="V15" s="177">
        <f t="shared" si="3"/>
        <v>45474</v>
      </c>
      <c r="W15" s="177">
        <f t="shared" si="3"/>
        <v>45505</v>
      </c>
      <c r="X15" s="177">
        <f t="shared" si="3"/>
        <v>45536</v>
      </c>
      <c r="Y15" s="177">
        <f t="shared" si="3"/>
        <v>45566</v>
      </c>
      <c r="Z15" s="177">
        <f t="shared" si="3"/>
        <v>45597</v>
      </c>
      <c r="AA15" s="177">
        <f t="shared" si="3"/>
        <v>45627</v>
      </c>
      <c r="AB15" s="177">
        <f t="shared" si="3"/>
        <v>45658</v>
      </c>
      <c r="AC15" s="177">
        <f t="shared" si="3"/>
        <v>45689</v>
      </c>
      <c r="AD15" s="177">
        <f t="shared" si="3"/>
        <v>45717</v>
      </c>
      <c r="AE15" s="177">
        <f t="shared" si="3"/>
        <v>45748</v>
      </c>
      <c r="AF15" s="177">
        <f t="shared" si="3"/>
        <v>45778</v>
      </c>
      <c r="AG15" s="177">
        <f t="shared" si="3"/>
        <v>45809</v>
      </c>
      <c r="AH15" s="177">
        <f t="shared" si="3"/>
        <v>45839</v>
      </c>
      <c r="AI15" s="177">
        <f t="shared" si="3"/>
        <v>45870</v>
      </c>
      <c r="AJ15" s="177">
        <f t="shared" si="3"/>
        <v>45901</v>
      </c>
      <c r="AK15" s="177">
        <f t="shared" si="3"/>
        <v>45931</v>
      </c>
      <c r="AL15" s="177">
        <f t="shared" si="3"/>
        <v>45962</v>
      </c>
      <c r="AM15" s="177">
        <f t="shared" si="3"/>
        <v>45992</v>
      </c>
      <c r="AN15" s="177">
        <f t="shared" si="3"/>
        <v>46023</v>
      </c>
      <c r="AO15" s="177">
        <f t="shared" si="3"/>
        <v>46054</v>
      </c>
      <c r="AP15" s="177">
        <f t="shared" si="3"/>
        <v>46082</v>
      </c>
      <c r="AQ15" s="177">
        <f t="shared" si="3"/>
        <v>46113</v>
      </c>
      <c r="AR15" s="177">
        <f t="shared" si="3"/>
        <v>46143</v>
      </c>
      <c r="AS15" s="177">
        <f t="shared" si="3"/>
        <v>46174</v>
      </c>
      <c r="AT15" s="177">
        <f t="shared" ref="AT15:AX15" si="4">AT6</f>
        <v>46204</v>
      </c>
      <c r="AU15" s="177">
        <f t="shared" si="4"/>
        <v>46235</v>
      </c>
      <c r="AV15" s="177">
        <f t="shared" si="4"/>
        <v>46266</v>
      </c>
      <c r="AW15" s="177">
        <f t="shared" si="4"/>
        <v>46296</v>
      </c>
      <c r="AX15" s="177">
        <f t="shared" si="4"/>
        <v>46327</v>
      </c>
      <c r="AY15" s="177">
        <f t="shared" ref="AY15:BB15" si="5">AY6</f>
        <v>46357</v>
      </c>
      <c r="AZ15" s="177">
        <f t="shared" si="5"/>
        <v>46388</v>
      </c>
      <c r="BA15" s="177">
        <f t="shared" si="5"/>
        <v>46419</v>
      </c>
      <c r="BB15" s="177">
        <f t="shared" si="5"/>
        <v>46447</v>
      </c>
    </row>
    <row r="16" spans="2:54" x14ac:dyDescent="0.35">
      <c r="B16" s="230" t="s">
        <v>86</v>
      </c>
      <c r="C16" s="227"/>
      <c r="D16" s="228">
        <f>SUM(D17:D26)</f>
        <v>14949279.241250442</v>
      </c>
      <c r="E16" s="182"/>
      <c r="F16" s="181">
        <f>SUM(F17:F26)</f>
        <v>56116.25</v>
      </c>
      <c r="G16" s="181">
        <f t="shared" ref="G16:AS16" si="6">SUM(G17:G26)</f>
        <v>0</v>
      </c>
      <c r="H16" s="181">
        <f t="shared" si="6"/>
        <v>0</v>
      </c>
      <c r="I16" s="181">
        <f t="shared" si="6"/>
        <v>0</v>
      </c>
      <c r="J16" s="181">
        <f t="shared" si="6"/>
        <v>0</v>
      </c>
      <c r="K16" s="181">
        <f t="shared" si="6"/>
        <v>0</v>
      </c>
      <c r="L16" s="181">
        <f t="shared" si="6"/>
        <v>23385.88</v>
      </c>
      <c r="M16" s="181">
        <f t="shared" si="6"/>
        <v>0</v>
      </c>
      <c r="N16" s="181">
        <f t="shared" si="6"/>
        <v>0</v>
      </c>
      <c r="O16" s="181">
        <f t="shared" si="6"/>
        <v>1072424.0833300001</v>
      </c>
      <c r="P16" s="181">
        <f t="shared" si="6"/>
        <v>376036.06827349996</v>
      </c>
      <c r="Q16" s="181">
        <f t="shared" si="6"/>
        <v>4063.75</v>
      </c>
      <c r="R16" s="181">
        <f t="shared" si="6"/>
        <v>62552.716</v>
      </c>
      <c r="S16" s="181">
        <f t="shared" si="6"/>
        <v>19726.245928</v>
      </c>
      <c r="T16" s="181">
        <f t="shared" si="6"/>
        <v>6563.75</v>
      </c>
      <c r="U16" s="181">
        <f t="shared" si="6"/>
        <v>66747.774000000005</v>
      </c>
      <c r="V16" s="181">
        <f t="shared" si="6"/>
        <v>91760.79</v>
      </c>
      <c r="W16" s="181">
        <f t="shared" si="6"/>
        <v>9263.75</v>
      </c>
      <c r="X16" s="181">
        <f t="shared" si="6"/>
        <v>6191.6057751111111</v>
      </c>
      <c r="Y16" s="181">
        <f t="shared" si="6"/>
        <v>447531.35037765745</v>
      </c>
      <c r="Z16" s="181">
        <f t="shared" si="6"/>
        <v>396836.35529692931</v>
      </c>
      <c r="AA16" s="181">
        <f t="shared" si="6"/>
        <v>764169.71906712116</v>
      </c>
      <c r="AB16" s="181">
        <f t="shared" si="6"/>
        <v>1057865.4337669243</v>
      </c>
      <c r="AC16" s="181">
        <f t="shared" si="6"/>
        <v>621801.56729516434</v>
      </c>
      <c r="AD16" s="181">
        <f t="shared" si="6"/>
        <v>719429.97746614332</v>
      </c>
      <c r="AE16" s="181">
        <f t="shared" si="6"/>
        <v>722482.08786429116</v>
      </c>
      <c r="AF16" s="181">
        <f t="shared" si="6"/>
        <v>630566.15531243884</v>
      </c>
      <c r="AG16" s="181">
        <f t="shared" si="6"/>
        <v>633226.5225334178</v>
      </c>
      <c r="AH16" s="181">
        <f t="shared" si="6"/>
        <v>635886.88975439686</v>
      </c>
      <c r="AI16" s="183">
        <f t="shared" si="6"/>
        <v>638661.84030870919</v>
      </c>
      <c r="AJ16" s="181">
        <f t="shared" si="6"/>
        <v>641322.20752968814</v>
      </c>
      <c r="AK16" s="181">
        <f t="shared" si="6"/>
        <v>549060.36513400043</v>
      </c>
      <c r="AL16" s="183">
        <f t="shared" si="6"/>
        <v>551099.8225111441</v>
      </c>
      <c r="AM16" s="181">
        <f t="shared" si="6"/>
        <v>553368.44655495428</v>
      </c>
      <c r="AN16" s="181">
        <f t="shared" si="6"/>
        <v>574569.77498709783</v>
      </c>
      <c r="AO16" s="181">
        <f t="shared" si="6"/>
        <v>558144.01965234336</v>
      </c>
      <c r="AP16" s="181">
        <f t="shared" si="6"/>
        <v>275219.42907104257</v>
      </c>
      <c r="AQ16" s="181">
        <f t="shared" si="6"/>
        <v>276334.54777119088</v>
      </c>
      <c r="AR16" s="181">
        <f t="shared" si="6"/>
        <v>182458.70685467255</v>
      </c>
      <c r="AS16" s="181">
        <f t="shared" si="6"/>
        <v>165316.11015542992</v>
      </c>
      <c r="AT16" s="181">
        <f t="shared" ref="AT16:AX16" si="7">SUM(AT17:AT26)</f>
        <v>250501.88067840948</v>
      </c>
      <c r="AU16" s="181">
        <f t="shared" si="7"/>
        <v>50283.690505290593</v>
      </c>
      <c r="AV16" s="181">
        <f t="shared" si="7"/>
        <v>64188.671138065693</v>
      </c>
      <c r="AW16" s="181">
        <f t="shared" si="7"/>
        <v>416343.65523903025</v>
      </c>
      <c r="AX16" s="181">
        <f t="shared" si="7"/>
        <v>218000.25968836359</v>
      </c>
      <c r="AY16" s="181">
        <f t="shared" ref="AY16:BB16" si="8">SUM(AY17:AY26)</f>
        <v>59945.276429910693</v>
      </c>
      <c r="AZ16" s="181">
        <f t="shared" si="8"/>
        <v>0</v>
      </c>
      <c r="BA16" s="181">
        <f t="shared" si="8"/>
        <v>0</v>
      </c>
      <c r="BB16" s="181">
        <f t="shared" si="8"/>
        <v>499831.80499999999</v>
      </c>
    </row>
    <row r="17" spans="2:54" x14ac:dyDescent="0.35">
      <c r="B17" s="229"/>
      <c r="C17" s="225" t="s">
        <v>177</v>
      </c>
      <c r="D17" s="226">
        <v>1122325</v>
      </c>
      <c r="E17" s="187"/>
      <c r="F17" s="188">
        <v>56116.25</v>
      </c>
      <c r="G17" s="189">
        <v>0</v>
      </c>
      <c r="H17" s="189">
        <v>0</v>
      </c>
      <c r="I17" s="189">
        <v>0</v>
      </c>
      <c r="J17" s="189">
        <v>0</v>
      </c>
      <c r="K17" s="189">
        <v>0</v>
      </c>
      <c r="L17" s="189">
        <v>0</v>
      </c>
      <c r="M17" s="189">
        <v>0</v>
      </c>
      <c r="N17" s="189">
        <v>0</v>
      </c>
      <c r="O17" s="189">
        <v>1066208.75</v>
      </c>
      <c r="P17" s="189">
        <v>0</v>
      </c>
      <c r="Q17" s="189">
        <v>0</v>
      </c>
      <c r="R17" s="189">
        <v>0</v>
      </c>
      <c r="S17" s="189">
        <v>0</v>
      </c>
      <c r="T17" s="189">
        <v>0</v>
      </c>
      <c r="U17" s="189">
        <v>0</v>
      </c>
      <c r="V17" s="189">
        <v>0</v>
      </c>
      <c r="W17" s="189">
        <v>0</v>
      </c>
      <c r="X17" s="189">
        <v>0</v>
      </c>
      <c r="Y17" s="189">
        <v>0</v>
      </c>
      <c r="Z17" s="189">
        <v>0</v>
      </c>
      <c r="AA17" s="189">
        <v>0</v>
      </c>
      <c r="AB17" s="189">
        <v>0</v>
      </c>
      <c r="AC17" s="189">
        <v>0</v>
      </c>
      <c r="AD17" s="189">
        <v>0</v>
      </c>
      <c r="AE17" s="189">
        <v>0</v>
      </c>
      <c r="AF17" s="189">
        <v>0</v>
      </c>
      <c r="AG17" s="189">
        <v>0</v>
      </c>
      <c r="AH17" s="189">
        <v>0</v>
      </c>
      <c r="AI17" s="189">
        <v>0</v>
      </c>
      <c r="AJ17" s="189">
        <v>0</v>
      </c>
      <c r="AK17" s="189">
        <v>0</v>
      </c>
      <c r="AL17" s="189">
        <v>0</v>
      </c>
      <c r="AM17" s="189">
        <v>0</v>
      </c>
      <c r="AN17" s="189">
        <v>0</v>
      </c>
      <c r="AO17" s="189">
        <v>0</v>
      </c>
      <c r="AP17" s="189">
        <v>0</v>
      </c>
      <c r="AQ17" s="189">
        <v>0</v>
      </c>
      <c r="AR17" s="189">
        <v>0</v>
      </c>
      <c r="AS17" s="189">
        <v>0</v>
      </c>
      <c r="AT17" s="189">
        <v>0</v>
      </c>
      <c r="AU17" s="189">
        <v>0</v>
      </c>
      <c r="AV17" s="189">
        <v>0</v>
      </c>
      <c r="AW17" s="189">
        <v>0</v>
      </c>
      <c r="AX17" s="189">
        <v>0</v>
      </c>
      <c r="AY17" s="189">
        <v>0</v>
      </c>
      <c r="AZ17" s="189">
        <v>0</v>
      </c>
      <c r="BA17" s="189">
        <v>0</v>
      </c>
      <c r="BB17" s="190">
        <v>0</v>
      </c>
    </row>
    <row r="18" spans="2:54" x14ac:dyDescent="0.35">
      <c r="B18" s="191"/>
      <c r="C18" s="203" t="s">
        <v>178</v>
      </c>
      <c r="D18" s="196">
        <v>10095136.1</v>
      </c>
      <c r="E18" s="187"/>
      <c r="F18" s="194">
        <v>0</v>
      </c>
      <c r="G18" s="195">
        <v>0</v>
      </c>
      <c r="H18" s="195">
        <v>0</v>
      </c>
      <c r="I18" s="195">
        <v>0</v>
      </c>
      <c r="J18" s="195">
        <v>0</v>
      </c>
      <c r="K18" s="195">
        <v>0</v>
      </c>
      <c r="L18" s="195">
        <v>0</v>
      </c>
      <c r="M18" s="195">
        <v>0</v>
      </c>
      <c r="N18" s="195">
        <v>0</v>
      </c>
      <c r="O18" s="195">
        <v>0</v>
      </c>
      <c r="P18" s="195">
        <v>0</v>
      </c>
      <c r="Q18" s="195">
        <v>0</v>
      </c>
      <c r="R18" s="195">
        <v>5870.73</v>
      </c>
      <c r="S18" s="195">
        <v>0</v>
      </c>
      <c r="T18" s="195">
        <v>0</v>
      </c>
      <c r="U18" s="195">
        <v>0</v>
      </c>
      <c r="V18" s="195">
        <v>0</v>
      </c>
      <c r="W18" s="195">
        <v>0</v>
      </c>
      <c r="X18" s="195">
        <v>0</v>
      </c>
      <c r="Y18" s="195">
        <v>284904.12884999998</v>
      </c>
      <c r="Z18" s="195">
        <v>379872.17180000001</v>
      </c>
      <c r="AA18" s="195">
        <v>474840.21474999998</v>
      </c>
      <c r="AB18" s="195">
        <v>569808.25769999996</v>
      </c>
      <c r="AC18" s="195">
        <v>569808.25769999996</v>
      </c>
      <c r="AD18" s="195">
        <v>664776.30064999999</v>
      </c>
      <c r="AE18" s="195">
        <v>664776.30064999999</v>
      </c>
      <c r="AF18" s="195">
        <v>569808.25769999996</v>
      </c>
      <c r="AG18" s="195">
        <v>569808.25769999996</v>
      </c>
      <c r="AH18" s="195">
        <v>569808.25769999996</v>
      </c>
      <c r="AI18" s="195">
        <v>569808.25769999996</v>
      </c>
      <c r="AJ18" s="195">
        <v>569808.25769999996</v>
      </c>
      <c r="AK18" s="195">
        <v>474840.21474999998</v>
      </c>
      <c r="AL18" s="195">
        <v>474840.21474999998</v>
      </c>
      <c r="AM18" s="195">
        <v>474840.21474999998</v>
      </c>
      <c r="AN18" s="195">
        <v>474840.21474999998</v>
      </c>
      <c r="AO18" s="195">
        <v>474840.21474999998</v>
      </c>
      <c r="AP18" s="195">
        <v>189936.08590000001</v>
      </c>
      <c r="AQ18" s="195">
        <v>189936.08590000001</v>
      </c>
      <c r="AR18" s="195">
        <v>94968.042950000003</v>
      </c>
      <c r="AS18" s="195">
        <v>94968.042950000003</v>
      </c>
      <c r="AT18" s="195">
        <v>187597.31294999999</v>
      </c>
      <c r="AU18" s="195">
        <v>0</v>
      </c>
      <c r="AV18" s="195">
        <v>0</v>
      </c>
      <c r="AW18" s="195">
        <v>0</v>
      </c>
      <c r="AX18" s="195">
        <v>0</v>
      </c>
      <c r="AY18" s="195">
        <v>0</v>
      </c>
      <c r="AZ18" s="195">
        <v>0</v>
      </c>
      <c r="BA18" s="195">
        <v>0</v>
      </c>
      <c r="BB18" s="196">
        <v>499831.80499999999</v>
      </c>
    </row>
    <row r="19" spans="2:54" x14ac:dyDescent="0.35">
      <c r="B19" s="191"/>
      <c r="C19" s="203" t="s">
        <v>179</v>
      </c>
      <c r="D19" s="196">
        <v>474575.88975999999</v>
      </c>
      <c r="E19" s="187"/>
      <c r="F19" s="194">
        <v>0</v>
      </c>
      <c r="G19" s="195">
        <v>0</v>
      </c>
      <c r="H19" s="195">
        <v>0</v>
      </c>
      <c r="I19" s="195">
        <v>0</v>
      </c>
      <c r="J19" s="195">
        <v>0</v>
      </c>
      <c r="K19" s="195">
        <v>0</v>
      </c>
      <c r="L19" s="195">
        <v>23385.88</v>
      </c>
      <c r="M19" s="195">
        <v>0</v>
      </c>
      <c r="N19" s="195">
        <v>0</v>
      </c>
      <c r="O19" s="195">
        <v>5500</v>
      </c>
      <c r="P19" s="195">
        <v>0</v>
      </c>
      <c r="Q19" s="195">
        <v>0</v>
      </c>
      <c r="R19" s="195">
        <v>52618.235999999997</v>
      </c>
      <c r="S19" s="195">
        <v>15662.495928</v>
      </c>
      <c r="T19" s="195">
        <v>2500</v>
      </c>
      <c r="U19" s="195">
        <v>62684.023999999998</v>
      </c>
      <c r="V19" s="195">
        <v>87697.04</v>
      </c>
      <c r="W19" s="195">
        <v>5200</v>
      </c>
      <c r="X19" s="195">
        <v>2127.8557751111116</v>
      </c>
      <c r="Y19" s="195">
        <v>4357.2675932929287</v>
      </c>
      <c r="Z19" s="195">
        <v>8934.8084969292922</v>
      </c>
      <c r="AA19" s="195">
        <v>9938.4448605656562</v>
      </c>
      <c r="AB19" s="195">
        <v>9938.4448605656562</v>
      </c>
      <c r="AC19" s="195">
        <v>9938.4448605656562</v>
      </c>
      <c r="AD19" s="195">
        <v>9938.4448605656562</v>
      </c>
      <c r="AE19" s="195">
        <v>9938.4448605656562</v>
      </c>
      <c r="AF19" s="195">
        <v>9938.4448605656562</v>
      </c>
      <c r="AG19" s="195">
        <v>9938.4448605656562</v>
      </c>
      <c r="AH19" s="195">
        <v>9938.4448605656562</v>
      </c>
      <c r="AI19" s="195">
        <v>9938.4448605656562</v>
      </c>
      <c r="AJ19" s="195">
        <v>9938.4448605656562</v>
      </c>
      <c r="AK19" s="195">
        <v>9938.4448605656562</v>
      </c>
      <c r="AL19" s="195">
        <v>9938.4448605656562</v>
      </c>
      <c r="AM19" s="195">
        <v>9938.4448605656562</v>
      </c>
      <c r="AN19" s="195">
        <v>9938.4448605656562</v>
      </c>
      <c r="AO19" s="195">
        <v>9938.4448605656562</v>
      </c>
      <c r="AP19" s="195">
        <v>9649.3590854545437</v>
      </c>
      <c r="AQ19" s="195">
        <v>9649.3590854545437</v>
      </c>
      <c r="AR19" s="195">
        <v>9649.3590854545437</v>
      </c>
      <c r="AS19" s="195">
        <v>9649.3590854545437</v>
      </c>
      <c r="AT19" s="195">
        <v>9649.3590854545437</v>
      </c>
      <c r="AU19" s="195">
        <v>5581.1772672727275</v>
      </c>
      <c r="AV19" s="195">
        <v>1003.6363636363636</v>
      </c>
      <c r="AW19" s="195">
        <v>0</v>
      </c>
      <c r="AX19" s="195">
        <v>0</v>
      </c>
      <c r="AY19" s="195">
        <v>0</v>
      </c>
      <c r="AZ19" s="195">
        <v>0</v>
      </c>
      <c r="BA19" s="195">
        <v>0</v>
      </c>
      <c r="BB19" s="196">
        <v>0</v>
      </c>
    </row>
    <row r="20" spans="2:54" x14ac:dyDescent="0.35">
      <c r="B20" s="191"/>
      <c r="C20" s="203" t="s">
        <v>180</v>
      </c>
      <c r="D20" s="196">
        <v>501684.58644520096</v>
      </c>
      <c r="E20" s="187"/>
      <c r="F20" s="194">
        <v>0</v>
      </c>
      <c r="G20" s="195">
        <v>0</v>
      </c>
      <c r="H20" s="195">
        <v>0</v>
      </c>
      <c r="I20" s="195">
        <v>0</v>
      </c>
      <c r="J20" s="195">
        <v>0</v>
      </c>
      <c r="K20" s="195">
        <v>0</v>
      </c>
      <c r="L20" s="195">
        <v>0</v>
      </c>
      <c r="M20" s="195">
        <v>0</v>
      </c>
      <c r="N20" s="195">
        <v>0</v>
      </c>
      <c r="O20" s="195">
        <v>0</v>
      </c>
      <c r="P20" s="195">
        <v>357743.63999999996</v>
      </c>
      <c r="Q20" s="195">
        <v>0</v>
      </c>
      <c r="R20" s="195">
        <v>0</v>
      </c>
      <c r="S20" s="195">
        <v>0</v>
      </c>
      <c r="T20" s="195">
        <v>0</v>
      </c>
      <c r="U20" s="195">
        <v>0</v>
      </c>
      <c r="V20" s="195">
        <v>0</v>
      </c>
      <c r="W20" s="195">
        <v>0</v>
      </c>
      <c r="X20" s="195">
        <v>0</v>
      </c>
      <c r="Y20" s="195">
        <v>0</v>
      </c>
      <c r="Z20" s="195">
        <v>0</v>
      </c>
      <c r="AA20" s="195">
        <v>0</v>
      </c>
      <c r="AB20" s="195">
        <v>18886.871055</v>
      </c>
      <c r="AC20" s="195">
        <v>0</v>
      </c>
      <c r="AD20" s="195">
        <v>0</v>
      </c>
      <c r="AE20" s="195">
        <v>0</v>
      </c>
      <c r="AF20" s="195">
        <v>0</v>
      </c>
      <c r="AG20" s="195">
        <v>0</v>
      </c>
      <c r="AH20" s="195">
        <v>0</v>
      </c>
      <c r="AI20" s="195">
        <v>0</v>
      </c>
      <c r="AJ20" s="195">
        <v>0</v>
      </c>
      <c r="AK20" s="195">
        <v>0</v>
      </c>
      <c r="AL20" s="195">
        <v>0</v>
      </c>
      <c r="AM20" s="195">
        <v>0</v>
      </c>
      <c r="AN20" s="195">
        <v>18886.871055</v>
      </c>
      <c r="AO20" s="195">
        <v>0</v>
      </c>
      <c r="AP20" s="195">
        <v>0</v>
      </c>
      <c r="AQ20" s="195">
        <v>0</v>
      </c>
      <c r="AR20" s="195">
        <v>0</v>
      </c>
      <c r="AS20" s="195">
        <v>0</v>
      </c>
      <c r="AT20" s="195">
        <v>0</v>
      </c>
      <c r="AU20" s="195">
        <v>0</v>
      </c>
      <c r="AV20" s="195">
        <v>0</v>
      </c>
      <c r="AW20" s="195">
        <v>49433.667543999996</v>
      </c>
      <c r="AX20" s="195">
        <v>0</v>
      </c>
      <c r="AY20" s="195">
        <v>56733.536791201012</v>
      </c>
      <c r="AZ20" s="195">
        <v>0</v>
      </c>
      <c r="BA20" s="195">
        <v>0</v>
      </c>
      <c r="BB20" s="196">
        <v>0</v>
      </c>
    </row>
    <row r="21" spans="2:54" x14ac:dyDescent="0.35">
      <c r="B21" s="191"/>
      <c r="C21" s="203" t="s">
        <v>181</v>
      </c>
      <c r="D21" s="196">
        <v>938181.16193735565</v>
      </c>
      <c r="E21" s="187"/>
      <c r="F21" s="194">
        <v>0</v>
      </c>
      <c r="G21" s="195">
        <v>0</v>
      </c>
      <c r="H21" s="195">
        <v>0</v>
      </c>
      <c r="I21" s="195">
        <v>0</v>
      </c>
      <c r="J21" s="195">
        <v>0</v>
      </c>
      <c r="K21" s="195">
        <v>0</v>
      </c>
      <c r="L21" s="195">
        <v>0</v>
      </c>
      <c r="M21" s="195">
        <v>0</v>
      </c>
      <c r="N21" s="195">
        <v>0</v>
      </c>
      <c r="O21" s="195">
        <v>0</v>
      </c>
      <c r="P21" s="195">
        <v>4063.75</v>
      </c>
      <c r="Q21" s="195">
        <v>4063.75</v>
      </c>
      <c r="R21" s="195">
        <v>4063.75</v>
      </c>
      <c r="S21" s="195">
        <v>4063.75</v>
      </c>
      <c r="T21" s="195">
        <v>4063.75</v>
      </c>
      <c r="U21" s="195">
        <v>4063.75</v>
      </c>
      <c r="V21" s="195">
        <v>4063.75</v>
      </c>
      <c r="W21" s="195">
        <v>4063.75</v>
      </c>
      <c r="X21" s="195">
        <v>4063.75</v>
      </c>
      <c r="Y21" s="195">
        <v>150358.74</v>
      </c>
      <c r="Z21" s="195">
        <v>0</v>
      </c>
      <c r="AA21" s="195">
        <v>56107.5</v>
      </c>
      <c r="AB21" s="195">
        <v>2069.5834056780086</v>
      </c>
      <c r="AC21" s="195">
        <v>6547.1841790431508</v>
      </c>
      <c r="AD21" s="195">
        <v>9207.5514000221501</v>
      </c>
      <c r="AE21" s="195">
        <v>12259.661798169902</v>
      </c>
      <c r="AF21" s="195">
        <v>15311.772196317652</v>
      </c>
      <c r="AG21" s="195">
        <v>17972.13941729665</v>
      </c>
      <c r="AH21" s="195">
        <v>20632.506638275656</v>
      </c>
      <c r="AI21" s="195">
        <v>23407.457192587986</v>
      </c>
      <c r="AJ21" s="195">
        <v>26067.824413566988</v>
      </c>
      <c r="AK21" s="195">
        <v>28774.024967879319</v>
      </c>
      <c r="AL21" s="195">
        <v>30813.482345022909</v>
      </c>
      <c r="AM21" s="195">
        <v>33082.106388833156</v>
      </c>
      <c r="AN21" s="195">
        <v>35396.563765976738</v>
      </c>
      <c r="AO21" s="195">
        <v>37857.679486222194</v>
      </c>
      <c r="AP21" s="195">
        <v>40126.303530032441</v>
      </c>
      <c r="AQ21" s="195">
        <v>41241.422230180775</v>
      </c>
      <c r="AR21" s="195">
        <v>42333.624263662445</v>
      </c>
      <c r="AS21" s="195">
        <v>43034.083119975359</v>
      </c>
      <c r="AT21" s="195">
        <v>43619.958642954953</v>
      </c>
      <c r="AU21" s="195">
        <v>44702.513238017869</v>
      </c>
      <c r="AV21" s="195">
        <v>44725.535594245368</v>
      </c>
      <c r="AW21" s="195">
        <v>45034.987695030286</v>
      </c>
      <c r="AX21" s="195">
        <v>50923.196028363614</v>
      </c>
      <c r="AY21" s="195">
        <v>0</v>
      </c>
      <c r="AZ21" s="195">
        <v>0</v>
      </c>
      <c r="BA21" s="195">
        <v>0</v>
      </c>
      <c r="BB21" s="196">
        <v>0</v>
      </c>
    </row>
    <row r="22" spans="2:54" x14ac:dyDescent="0.35">
      <c r="B22" s="191"/>
      <c r="C22" s="203" t="s">
        <v>182</v>
      </c>
      <c r="D22" s="196">
        <v>481762.49999999994</v>
      </c>
      <c r="E22" s="187"/>
      <c r="F22" s="194">
        <v>0</v>
      </c>
      <c r="G22" s="195">
        <v>0</v>
      </c>
      <c r="H22" s="195">
        <v>0</v>
      </c>
      <c r="I22" s="195">
        <v>0</v>
      </c>
      <c r="J22" s="195">
        <v>0</v>
      </c>
      <c r="K22" s="195">
        <v>0</v>
      </c>
      <c r="L22" s="195">
        <v>0</v>
      </c>
      <c r="M22" s="195">
        <v>0</v>
      </c>
      <c r="N22" s="195">
        <v>0</v>
      </c>
      <c r="O22" s="195">
        <v>0</v>
      </c>
      <c r="P22" s="195">
        <v>0</v>
      </c>
      <c r="Q22" s="195">
        <v>0</v>
      </c>
      <c r="R22" s="195">
        <v>0</v>
      </c>
      <c r="S22" s="195">
        <v>0</v>
      </c>
      <c r="T22" s="195">
        <v>0</v>
      </c>
      <c r="U22" s="195">
        <v>0</v>
      </c>
      <c r="V22" s="195">
        <v>0</v>
      </c>
      <c r="W22" s="195">
        <v>0</v>
      </c>
      <c r="X22" s="195">
        <v>0</v>
      </c>
      <c r="Y22" s="195">
        <v>0</v>
      </c>
      <c r="Z22" s="195">
        <v>8029.375</v>
      </c>
      <c r="AA22" s="195">
        <v>168616.875</v>
      </c>
      <c r="AB22" s="195">
        <v>8029.375</v>
      </c>
      <c r="AC22" s="195">
        <v>8029.375</v>
      </c>
      <c r="AD22" s="195">
        <v>8029.375</v>
      </c>
      <c r="AE22" s="195">
        <v>8029.375</v>
      </c>
      <c r="AF22" s="195">
        <v>8029.375</v>
      </c>
      <c r="AG22" s="195">
        <v>8029.375</v>
      </c>
      <c r="AH22" s="195">
        <v>8029.375</v>
      </c>
      <c r="AI22" s="195">
        <v>8029.375</v>
      </c>
      <c r="AJ22" s="195">
        <v>8029.375</v>
      </c>
      <c r="AK22" s="195">
        <v>8029.375</v>
      </c>
      <c r="AL22" s="195">
        <v>8029.375</v>
      </c>
      <c r="AM22" s="195">
        <v>8029.375</v>
      </c>
      <c r="AN22" s="195">
        <v>8029.375</v>
      </c>
      <c r="AO22" s="195">
        <v>8029.375</v>
      </c>
      <c r="AP22" s="195">
        <v>8029.375</v>
      </c>
      <c r="AQ22" s="195">
        <v>8029.375</v>
      </c>
      <c r="AR22" s="195">
        <v>8029.375</v>
      </c>
      <c r="AS22" s="195">
        <v>8029.375</v>
      </c>
      <c r="AT22" s="195">
        <v>0</v>
      </c>
      <c r="AU22" s="195">
        <v>0</v>
      </c>
      <c r="AV22" s="195">
        <v>0</v>
      </c>
      <c r="AW22" s="195">
        <v>0</v>
      </c>
      <c r="AX22" s="195">
        <v>160587.5</v>
      </c>
      <c r="AY22" s="195">
        <v>0</v>
      </c>
      <c r="AZ22" s="195">
        <v>0</v>
      </c>
      <c r="BA22" s="195">
        <v>0</v>
      </c>
      <c r="BB22" s="196">
        <v>0</v>
      </c>
    </row>
    <row r="23" spans="2:54" x14ac:dyDescent="0.35">
      <c r="B23" s="191"/>
      <c r="C23" s="203" t="s">
        <v>183</v>
      </c>
      <c r="D23" s="196">
        <v>463891.25117133476</v>
      </c>
      <c r="E23" s="187"/>
      <c r="F23" s="194">
        <v>0</v>
      </c>
      <c r="G23" s="195">
        <v>0</v>
      </c>
      <c r="H23" s="195">
        <v>0</v>
      </c>
      <c r="I23" s="195">
        <v>0</v>
      </c>
      <c r="J23" s="195">
        <v>0</v>
      </c>
      <c r="K23" s="195">
        <v>0</v>
      </c>
      <c r="L23" s="195">
        <v>0</v>
      </c>
      <c r="M23" s="195">
        <v>0</v>
      </c>
      <c r="N23" s="195">
        <v>0</v>
      </c>
      <c r="O23" s="195">
        <v>715.33333000000005</v>
      </c>
      <c r="P23" s="195">
        <v>14228.6782735</v>
      </c>
      <c r="Q23" s="195">
        <v>0</v>
      </c>
      <c r="R23" s="195">
        <v>0</v>
      </c>
      <c r="S23" s="195">
        <v>0</v>
      </c>
      <c r="T23" s="195">
        <v>0</v>
      </c>
      <c r="U23" s="195">
        <v>0</v>
      </c>
      <c r="V23" s="195">
        <v>0</v>
      </c>
      <c r="W23" s="195">
        <v>0</v>
      </c>
      <c r="X23" s="195">
        <v>0</v>
      </c>
      <c r="Y23" s="195">
        <v>0</v>
      </c>
      <c r="Z23" s="195">
        <v>0</v>
      </c>
      <c r="AA23" s="195">
        <v>16891.340078999998</v>
      </c>
      <c r="AB23" s="195">
        <v>421654.59619012498</v>
      </c>
      <c r="AC23" s="195">
        <v>0</v>
      </c>
      <c r="AD23" s="195">
        <v>0</v>
      </c>
      <c r="AE23" s="195">
        <v>0</v>
      </c>
      <c r="AF23" s="195">
        <v>0</v>
      </c>
      <c r="AG23" s="195">
        <v>0</v>
      </c>
      <c r="AH23" s="195">
        <v>0</v>
      </c>
      <c r="AI23" s="195">
        <v>0</v>
      </c>
      <c r="AJ23" s="195">
        <v>0</v>
      </c>
      <c r="AK23" s="195">
        <v>0</v>
      </c>
      <c r="AL23" s="195">
        <v>0</v>
      </c>
      <c r="AM23" s="195">
        <v>0</v>
      </c>
      <c r="AN23" s="195">
        <v>0</v>
      </c>
      <c r="AO23" s="195">
        <v>0</v>
      </c>
      <c r="AP23" s="195">
        <v>0</v>
      </c>
      <c r="AQ23" s="195">
        <v>0</v>
      </c>
      <c r="AR23" s="195">
        <v>0</v>
      </c>
      <c r="AS23" s="195">
        <v>0</v>
      </c>
      <c r="AT23" s="195">
        <v>0</v>
      </c>
      <c r="AU23" s="195">
        <v>0</v>
      </c>
      <c r="AV23" s="195">
        <v>0</v>
      </c>
      <c r="AW23" s="195">
        <v>700</v>
      </c>
      <c r="AX23" s="195">
        <v>6489.5636599999998</v>
      </c>
      <c r="AY23" s="195">
        <v>3211.7396387096778</v>
      </c>
      <c r="AZ23" s="195">
        <v>0</v>
      </c>
      <c r="BA23" s="195">
        <v>0</v>
      </c>
      <c r="BB23" s="196">
        <v>0</v>
      </c>
    </row>
    <row r="24" spans="2:54" x14ac:dyDescent="0.35">
      <c r="B24" s="191"/>
      <c r="C24" s="203" t="s">
        <v>74</v>
      </c>
      <c r="D24" s="196">
        <v>642350</v>
      </c>
      <c r="E24" s="187"/>
      <c r="F24" s="194">
        <v>0</v>
      </c>
      <c r="G24" s="195">
        <v>0</v>
      </c>
      <c r="H24" s="195">
        <v>0</v>
      </c>
      <c r="I24" s="195">
        <v>0</v>
      </c>
      <c r="J24" s="195">
        <v>0</v>
      </c>
      <c r="K24" s="195">
        <v>0</v>
      </c>
      <c r="L24" s="195">
        <v>0</v>
      </c>
      <c r="M24" s="195">
        <v>0</v>
      </c>
      <c r="N24" s="195">
        <v>0</v>
      </c>
      <c r="O24" s="195">
        <v>0</v>
      </c>
      <c r="P24" s="195">
        <v>0</v>
      </c>
      <c r="Q24" s="195">
        <v>0</v>
      </c>
      <c r="R24" s="195">
        <v>0</v>
      </c>
      <c r="S24" s="195">
        <v>0</v>
      </c>
      <c r="T24" s="195">
        <v>0</v>
      </c>
      <c r="U24" s="195">
        <v>0</v>
      </c>
      <c r="V24" s="195">
        <v>0</v>
      </c>
      <c r="W24" s="195">
        <v>0</v>
      </c>
      <c r="X24" s="195">
        <v>0</v>
      </c>
      <c r="Y24" s="195">
        <v>0</v>
      </c>
      <c r="Z24" s="195">
        <v>0</v>
      </c>
      <c r="AA24" s="195">
        <v>17843.055555555555</v>
      </c>
      <c r="AB24" s="195">
        <v>17843.055555555555</v>
      </c>
      <c r="AC24" s="195">
        <v>17843.055555555555</v>
      </c>
      <c r="AD24" s="195">
        <v>17843.055555555555</v>
      </c>
      <c r="AE24" s="195">
        <v>17843.055555555555</v>
      </c>
      <c r="AF24" s="195">
        <v>17843.055555555555</v>
      </c>
      <c r="AG24" s="195">
        <v>17843.055555555555</v>
      </c>
      <c r="AH24" s="195">
        <v>17843.055555555555</v>
      </c>
      <c r="AI24" s="195">
        <v>17843.055555555555</v>
      </c>
      <c r="AJ24" s="195">
        <v>17843.055555555555</v>
      </c>
      <c r="AK24" s="195">
        <v>17843.055555555555</v>
      </c>
      <c r="AL24" s="195">
        <v>17843.055555555555</v>
      </c>
      <c r="AM24" s="195">
        <v>17843.055555555555</v>
      </c>
      <c r="AN24" s="195">
        <v>17843.055555555555</v>
      </c>
      <c r="AO24" s="195">
        <v>17843.055555555555</v>
      </c>
      <c r="AP24" s="195">
        <v>17843.055555555555</v>
      </c>
      <c r="AQ24" s="195">
        <v>17843.055555555555</v>
      </c>
      <c r="AR24" s="195">
        <v>17843.055555555555</v>
      </c>
      <c r="AS24" s="195">
        <v>0</v>
      </c>
      <c r="AT24" s="195">
        <v>0</v>
      </c>
      <c r="AU24" s="195">
        <v>0</v>
      </c>
      <c r="AV24" s="195">
        <v>0</v>
      </c>
      <c r="AW24" s="195">
        <v>321175</v>
      </c>
      <c r="AX24" s="195">
        <v>0</v>
      </c>
      <c r="AY24" s="195">
        <v>0</v>
      </c>
      <c r="AZ24" s="195">
        <v>0</v>
      </c>
      <c r="BA24" s="195">
        <v>0</v>
      </c>
      <c r="BB24" s="196">
        <v>0</v>
      </c>
    </row>
    <row r="25" spans="2:54" x14ac:dyDescent="0.35">
      <c r="B25" s="191"/>
      <c r="C25" s="203" t="s">
        <v>184</v>
      </c>
      <c r="D25" s="196">
        <v>36667.751936548528</v>
      </c>
      <c r="E25" s="187"/>
      <c r="F25" s="194">
        <v>0</v>
      </c>
      <c r="G25" s="195">
        <v>0</v>
      </c>
      <c r="H25" s="195">
        <v>0</v>
      </c>
      <c r="I25" s="195">
        <v>0</v>
      </c>
      <c r="J25" s="195">
        <v>0</v>
      </c>
      <c r="K25" s="195">
        <v>0</v>
      </c>
      <c r="L25" s="195">
        <v>0</v>
      </c>
      <c r="M25" s="195">
        <v>0</v>
      </c>
      <c r="N25" s="195">
        <v>0</v>
      </c>
      <c r="O25" s="195">
        <v>0</v>
      </c>
      <c r="P25" s="195">
        <v>0</v>
      </c>
      <c r="Q25" s="195">
        <v>0</v>
      </c>
      <c r="R25" s="195">
        <v>0</v>
      </c>
      <c r="S25" s="195">
        <v>0</v>
      </c>
      <c r="T25" s="195">
        <v>0</v>
      </c>
      <c r="U25" s="195">
        <v>0</v>
      </c>
      <c r="V25" s="195">
        <v>0</v>
      </c>
      <c r="W25" s="195">
        <v>0</v>
      </c>
      <c r="X25" s="195">
        <v>0</v>
      </c>
      <c r="Y25" s="195">
        <v>7911.2139343645586</v>
      </c>
      <c r="Z25" s="195">
        <v>0</v>
      </c>
      <c r="AA25" s="195">
        <v>10297.038822</v>
      </c>
      <c r="AB25" s="195">
        <v>0</v>
      </c>
      <c r="AC25" s="195">
        <v>0</v>
      </c>
      <c r="AD25" s="195">
        <v>0</v>
      </c>
      <c r="AE25" s="195">
        <v>0</v>
      </c>
      <c r="AF25" s="195">
        <v>0</v>
      </c>
      <c r="AG25" s="195">
        <v>0</v>
      </c>
      <c r="AH25" s="195">
        <v>0</v>
      </c>
      <c r="AI25" s="195">
        <v>0</v>
      </c>
      <c r="AJ25" s="195">
        <v>0</v>
      </c>
      <c r="AK25" s="195">
        <v>0</v>
      </c>
      <c r="AL25" s="195">
        <v>0</v>
      </c>
      <c r="AM25" s="195">
        <v>0</v>
      </c>
      <c r="AN25" s="195">
        <v>0</v>
      </c>
      <c r="AO25" s="195">
        <v>0</v>
      </c>
      <c r="AP25" s="195">
        <v>0</v>
      </c>
      <c r="AQ25" s="195">
        <v>0</v>
      </c>
      <c r="AR25" s="195">
        <v>0</v>
      </c>
      <c r="AS25" s="195">
        <v>0</v>
      </c>
      <c r="AT25" s="195">
        <v>0</v>
      </c>
      <c r="AU25" s="195">
        <v>0</v>
      </c>
      <c r="AV25" s="195">
        <v>18459.499180183968</v>
      </c>
      <c r="AW25" s="195">
        <v>0</v>
      </c>
      <c r="AX25" s="195">
        <v>0</v>
      </c>
      <c r="AY25" s="195">
        <v>0</v>
      </c>
      <c r="AZ25" s="195">
        <v>0</v>
      </c>
      <c r="BA25" s="195">
        <v>0</v>
      </c>
      <c r="BB25" s="196">
        <v>0</v>
      </c>
    </row>
    <row r="26" spans="2:54" x14ac:dyDescent="0.35">
      <c r="B26" s="197"/>
      <c r="C26" s="204" t="s">
        <v>185</v>
      </c>
      <c r="D26" s="202">
        <v>192705</v>
      </c>
      <c r="E26" s="205"/>
      <c r="F26" s="200">
        <v>0</v>
      </c>
      <c r="G26" s="201">
        <v>0</v>
      </c>
      <c r="H26" s="201">
        <v>0</v>
      </c>
      <c r="I26" s="201">
        <v>0</v>
      </c>
      <c r="J26" s="201">
        <v>0</v>
      </c>
      <c r="K26" s="201">
        <v>0</v>
      </c>
      <c r="L26" s="201">
        <v>0</v>
      </c>
      <c r="M26" s="201">
        <v>0</v>
      </c>
      <c r="N26" s="201">
        <v>0</v>
      </c>
      <c r="O26" s="201">
        <v>0</v>
      </c>
      <c r="P26" s="201">
        <v>0</v>
      </c>
      <c r="Q26" s="201">
        <v>0</v>
      </c>
      <c r="R26" s="201">
        <v>0</v>
      </c>
      <c r="S26" s="201">
        <v>0</v>
      </c>
      <c r="T26" s="201">
        <v>0</v>
      </c>
      <c r="U26" s="201">
        <v>0</v>
      </c>
      <c r="V26" s="201">
        <v>0</v>
      </c>
      <c r="W26" s="201">
        <v>0</v>
      </c>
      <c r="X26" s="201">
        <v>0</v>
      </c>
      <c r="Y26" s="201">
        <v>0</v>
      </c>
      <c r="Z26" s="201">
        <v>0</v>
      </c>
      <c r="AA26" s="201">
        <v>9635.25</v>
      </c>
      <c r="AB26" s="201">
        <v>9635.25</v>
      </c>
      <c r="AC26" s="201">
        <v>9635.25</v>
      </c>
      <c r="AD26" s="201">
        <v>9635.25</v>
      </c>
      <c r="AE26" s="201">
        <v>9635.25</v>
      </c>
      <c r="AF26" s="201">
        <v>9635.25</v>
      </c>
      <c r="AG26" s="201">
        <v>9635.25</v>
      </c>
      <c r="AH26" s="201">
        <v>9635.25</v>
      </c>
      <c r="AI26" s="201">
        <v>9635.25</v>
      </c>
      <c r="AJ26" s="201">
        <v>9635.25</v>
      </c>
      <c r="AK26" s="201">
        <v>9635.25</v>
      </c>
      <c r="AL26" s="201">
        <v>9635.25</v>
      </c>
      <c r="AM26" s="201">
        <v>9635.25</v>
      </c>
      <c r="AN26" s="201">
        <v>9635.25</v>
      </c>
      <c r="AO26" s="201">
        <v>9635.25</v>
      </c>
      <c r="AP26" s="201">
        <v>9635.25</v>
      </c>
      <c r="AQ26" s="201">
        <v>9635.25</v>
      </c>
      <c r="AR26" s="201">
        <v>9635.25</v>
      </c>
      <c r="AS26" s="201">
        <v>9635.25</v>
      </c>
      <c r="AT26" s="201">
        <v>9635.25</v>
      </c>
      <c r="AU26" s="201">
        <v>0</v>
      </c>
      <c r="AV26" s="201">
        <v>0</v>
      </c>
      <c r="AW26" s="201">
        <v>0</v>
      </c>
      <c r="AX26" s="201">
        <v>0</v>
      </c>
      <c r="AY26" s="201">
        <v>0</v>
      </c>
      <c r="AZ26" s="201">
        <v>0</v>
      </c>
      <c r="BA26" s="201">
        <v>0</v>
      </c>
      <c r="BB26" s="202">
        <v>0</v>
      </c>
    </row>
    <row r="28" spans="2:54" x14ac:dyDescent="0.35">
      <c r="B28" s="206" t="s">
        <v>186</v>
      </c>
      <c r="C28" s="207"/>
      <c r="D28" s="190">
        <f>SUM(F28:BB28)</f>
        <v>539706.4092341247</v>
      </c>
      <c r="E28" s="208"/>
      <c r="F28" s="188">
        <v>11784.4125</v>
      </c>
      <c r="G28" s="189">
        <v>0</v>
      </c>
      <c r="H28" s="189">
        <v>0</v>
      </c>
      <c r="I28" s="189">
        <v>0</v>
      </c>
      <c r="J28" s="189">
        <v>0</v>
      </c>
      <c r="K28" s="189">
        <v>0</v>
      </c>
      <c r="L28" s="189">
        <v>4911.0348000000004</v>
      </c>
      <c r="M28" s="189">
        <v>0</v>
      </c>
      <c r="N28" s="189">
        <v>0</v>
      </c>
      <c r="O28" s="189">
        <v>225209.05749929999</v>
      </c>
      <c r="P28" s="189">
        <v>159.76343743500001</v>
      </c>
      <c r="Q28" s="189">
        <v>0</v>
      </c>
      <c r="R28" s="189">
        <v>12282.682859999997</v>
      </c>
      <c r="S28" s="189">
        <v>3289.1241448800001</v>
      </c>
      <c r="T28" s="189">
        <v>525</v>
      </c>
      <c r="U28" s="189">
        <v>13163.645039999999</v>
      </c>
      <c r="V28" s="189">
        <v>18416.378399999998</v>
      </c>
      <c r="W28" s="189">
        <v>1092</v>
      </c>
      <c r="X28" s="189">
        <v>446.84971277333341</v>
      </c>
      <c r="Y28" s="189">
        <v>915.02619459151504</v>
      </c>
      <c r="Z28" s="189">
        <v>1876.3097843551514</v>
      </c>
      <c r="AA28" s="189">
        <v>8906.8092834254549</v>
      </c>
      <c r="AB28" s="189">
        <v>13614.401239135454</v>
      </c>
      <c r="AC28" s="189">
        <v>7857.517587385455</v>
      </c>
      <c r="AD28" s="189">
        <v>7857.517587385455</v>
      </c>
      <c r="AE28" s="189">
        <v>7857.517587385455</v>
      </c>
      <c r="AF28" s="189">
        <v>7857.517587385455</v>
      </c>
      <c r="AG28" s="189">
        <v>7857.517587385455</v>
      </c>
      <c r="AH28" s="189">
        <v>7857.517587385455</v>
      </c>
      <c r="AI28" s="189">
        <v>7857.517587385455</v>
      </c>
      <c r="AJ28" s="189">
        <v>7857.517587385455</v>
      </c>
      <c r="AK28" s="189">
        <v>7857.517587385455</v>
      </c>
      <c r="AL28" s="189">
        <v>7857.517587385455</v>
      </c>
      <c r="AM28" s="189">
        <v>7857.517587385455</v>
      </c>
      <c r="AN28" s="189">
        <v>7857.517587385455</v>
      </c>
      <c r="AO28" s="189">
        <v>7857.517587385455</v>
      </c>
      <c r="AP28" s="189">
        <v>7796.8095746121207</v>
      </c>
      <c r="AQ28" s="189">
        <v>7796.8095746121207</v>
      </c>
      <c r="AR28" s="189">
        <v>7796.8095746121207</v>
      </c>
      <c r="AS28" s="189">
        <v>4049.7679079454542</v>
      </c>
      <c r="AT28" s="189">
        <v>23501.914607945455</v>
      </c>
      <c r="AU28" s="189">
        <v>1172.0472261272726</v>
      </c>
      <c r="AV28" s="189">
        <v>210.76363636363635</v>
      </c>
      <c r="AW28" s="189">
        <v>67593.75</v>
      </c>
      <c r="AX28" s="189">
        <v>782.91359999999986</v>
      </c>
      <c r="AY28" s="189">
        <v>264.59999999999997</v>
      </c>
      <c r="AZ28" s="189">
        <v>0</v>
      </c>
      <c r="BA28" s="189">
        <v>0</v>
      </c>
      <c r="BB28" s="190">
        <v>0</v>
      </c>
    </row>
    <row r="29" spans="2:54" x14ac:dyDescent="0.35">
      <c r="B29" s="209" t="s">
        <v>187</v>
      </c>
      <c r="C29" s="210"/>
      <c r="D29" s="196">
        <f>SUM(F29:BB29)</f>
        <v>1634090</v>
      </c>
      <c r="E29" s="208"/>
      <c r="F29" s="194">
        <v>0</v>
      </c>
      <c r="G29" s="195">
        <v>0</v>
      </c>
      <c r="H29" s="195">
        <v>0</v>
      </c>
      <c r="I29" s="195">
        <v>0</v>
      </c>
      <c r="J29" s="195">
        <v>3818.181818181818</v>
      </c>
      <c r="K29" s="195">
        <v>3272.7272727272725</v>
      </c>
      <c r="L29" s="195">
        <v>3272.7272727272725</v>
      </c>
      <c r="M29" s="195">
        <v>818.18181818181813</v>
      </c>
      <c r="N29" s="195">
        <v>272.72727272727269</v>
      </c>
      <c r="O29" s="195">
        <v>0</v>
      </c>
      <c r="P29" s="195">
        <v>272.72727272727269</v>
      </c>
      <c r="Q29" s="195">
        <v>545.45454545454538</v>
      </c>
      <c r="R29" s="195">
        <v>272.72727272727269</v>
      </c>
      <c r="S29" s="195">
        <v>545.45454545454538</v>
      </c>
      <c r="T29" s="195">
        <v>0</v>
      </c>
      <c r="U29" s="195">
        <v>272.72727272727269</v>
      </c>
      <c r="V29" s="195">
        <v>272.72727272727269</v>
      </c>
      <c r="W29" s="195">
        <v>272.72727272727269</v>
      </c>
      <c r="X29" s="195">
        <v>272.72727272727269</v>
      </c>
      <c r="Y29" s="195">
        <v>102140.29987373739</v>
      </c>
      <c r="Z29" s="195">
        <v>7041.5118634259243</v>
      </c>
      <c r="AA29" s="195">
        <v>7132.9600694444434</v>
      </c>
      <c r="AB29" s="195">
        <v>7224.4082754629617</v>
      </c>
      <c r="AC29" s="195">
        <v>7315.8564814814799</v>
      </c>
      <c r="AD29" s="195">
        <v>7407.3046874999991</v>
      </c>
      <c r="AE29" s="195">
        <v>7498.7528935185173</v>
      </c>
      <c r="AF29" s="195">
        <v>7590.2010995370356</v>
      </c>
      <c r="AG29" s="195">
        <v>7681.6493055555538</v>
      </c>
      <c r="AH29" s="195">
        <v>7773.0975115740721</v>
      </c>
      <c r="AI29" s="195">
        <v>7864.5457175925903</v>
      </c>
      <c r="AJ29" s="195">
        <v>7955.9939236111095</v>
      </c>
      <c r="AK29" s="195">
        <v>8047.4421296296277</v>
      </c>
      <c r="AL29" s="195">
        <v>8138.890335648146</v>
      </c>
      <c r="AM29" s="195">
        <v>8230.3385416666642</v>
      </c>
      <c r="AN29" s="195">
        <v>10516.543692129628</v>
      </c>
      <c r="AO29" s="195">
        <v>12894.197048611109</v>
      </c>
      <c r="AP29" s="195">
        <v>6584.2708333333321</v>
      </c>
      <c r="AQ29" s="195">
        <v>6584.2708333333321</v>
      </c>
      <c r="AR29" s="195">
        <v>6584.2708333333321</v>
      </c>
      <c r="AS29" s="195">
        <v>6584.2708333333321</v>
      </c>
      <c r="AT29" s="195">
        <v>6584.2708333333321</v>
      </c>
      <c r="AU29" s="195">
        <v>6584.2708333333321</v>
      </c>
      <c r="AV29" s="195">
        <v>6584.2708333333321</v>
      </c>
      <c r="AW29" s="195">
        <v>1341364.2925347222</v>
      </c>
      <c r="AX29" s="195">
        <v>0</v>
      </c>
      <c r="AY29" s="195">
        <v>0</v>
      </c>
      <c r="AZ29" s="195">
        <v>0</v>
      </c>
      <c r="BA29" s="195">
        <v>0</v>
      </c>
      <c r="BB29" s="196">
        <v>0</v>
      </c>
    </row>
    <row r="30" spans="2:54" x14ac:dyDescent="0.35">
      <c r="B30" s="211" t="s">
        <v>188</v>
      </c>
      <c r="C30" s="212"/>
      <c r="D30" s="202">
        <f>SUM(F30:BB30)</f>
        <v>-1094383.5907658748</v>
      </c>
      <c r="E30" s="208"/>
      <c r="F30" s="200">
        <v>0</v>
      </c>
      <c r="G30" s="201">
        <v>0</v>
      </c>
      <c r="H30" s="201">
        <v>0</v>
      </c>
      <c r="I30" s="201">
        <v>0</v>
      </c>
      <c r="J30" s="201">
        <v>0</v>
      </c>
      <c r="K30" s="201">
        <v>0</v>
      </c>
      <c r="L30" s="201">
        <v>0</v>
      </c>
      <c r="M30" s="201">
        <v>0</v>
      </c>
      <c r="N30" s="201">
        <v>0</v>
      </c>
      <c r="O30" s="201">
        <v>0</v>
      </c>
      <c r="P30" s="201">
        <v>0</v>
      </c>
      <c r="Q30" s="201">
        <v>-112.96383529227268</v>
      </c>
      <c r="R30" s="201">
        <v>-545.45454545454538</v>
      </c>
      <c r="S30" s="201">
        <v>12009.955587272725</v>
      </c>
      <c r="T30" s="201">
        <v>2743.6695994254546</v>
      </c>
      <c r="U30" s="201">
        <v>230974.95934475455</v>
      </c>
      <c r="V30" s="201">
        <v>12890.917767272727</v>
      </c>
      <c r="W30" s="201">
        <v>18143.651127272726</v>
      </c>
      <c r="X30" s="201">
        <v>819.27272727272725</v>
      </c>
      <c r="Y30" s="201">
        <v>174.12244004606072</v>
      </c>
      <c r="Z30" s="201">
        <v>-101225.27367914587</v>
      </c>
      <c r="AA30" s="201">
        <v>-5165.2020790707729</v>
      </c>
      <c r="AB30" s="201">
        <v>1773.8492139810114</v>
      </c>
      <c r="AC30" s="201">
        <v>6389.9929636724919</v>
      </c>
      <c r="AD30" s="201">
        <v>541.66110590397511</v>
      </c>
      <c r="AE30" s="201">
        <v>450.21289988545595</v>
      </c>
      <c r="AF30" s="201">
        <v>358.76469386693771</v>
      </c>
      <c r="AG30" s="201">
        <v>267.31648784841946</v>
      </c>
      <c r="AH30" s="201">
        <v>175.86828182990121</v>
      </c>
      <c r="AI30" s="201">
        <v>84.420075811382958</v>
      </c>
      <c r="AJ30" s="201">
        <v>-7.0281302071352911</v>
      </c>
      <c r="AK30" s="201">
        <v>-98.47633622565445</v>
      </c>
      <c r="AL30" s="201">
        <v>-189.9245422441727</v>
      </c>
      <c r="AM30" s="201">
        <v>-281.37274826269095</v>
      </c>
      <c r="AN30" s="201">
        <v>-372.8209542812092</v>
      </c>
      <c r="AO30" s="201">
        <v>-2659.0261047441727</v>
      </c>
      <c r="AP30" s="201">
        <v>-5036.6794612256544</v>
      </c>
      <c r="AQ30" s="201">
        <v>1212.5387412787886</v>
      </c>
      <c r="AR30" s="201">
        <v>1212.5387412787886</v>
      </c>
      <c r="AS30" s="201">
        <v>1212.5387412787886</v>
      </c>
      <c r="AT30" s="201">
        <v>-2534.5029253878779</v>
      </c>
      <c r="AU30" s="201">
        <v>16917.643774612123</v>
      </c>
      <c r="AV30" s="201">
        <v>-5412.2236072060596</v>
      </c>
      <c r="AW30" s="201">
        <v>-6373.5071969696955</v>
      </c>
      <c r="AX30" s="201">
        <v>-1273770.5425347222</v>
      </c>
      <c r="AY30" s="201">
        <v>782.91359999999986</v>
      </c>
      <c r="AZ30" s="201">
        <v>264.59999999999997</v>
      </c>
      <c r="BA30" s="201">
        <v>0</v>
      </c>
      <c r="BB30" s="202">
        <v>0</v>
      </c>
    </row>
    <row r="31" spans="2:54" x14ac:dyDescent="0.35">
      <c r="D31" s="187"/>
    </row>
    <row r="32" spans="2:54" x14ac:dyDescent="0.35">
      <c r="B32" s="206" t="s">
        <v>80</v>
      </c>
      <c r="C32" s="207"/>
      <c r="D32" s="190"/>
      <c r="E32" s="208"/>
      <c r="F32" s="206"/>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13"/>
    </row>
    <row r="33" spans="2:59" x14ac:dyDescent="0.35">
      <c r="B33" s="209"/>
      <c r="C33" s="210" t="s">
        <v>171</v>
      </c>
      <c r="D33" s="196">
        <f>SUM(F33:BB33)</f>
        <v>12847000</v>
      </c>
      <c r="E33" s="208"/>
      <c r="F33" s="194">
        <v>0</v>
      </c>
      <c r="G33" s="195">
        <v>0</v>
      </c>
      <c r="H33" s="195">
        <v>0</v>
      </c>
      <c r="I33" s="195">
        <v>0</v>
      </c>
      <c r="J33" s="195">
        <v>0</v>
      </c>
      <c r="K33" s="195">
        <v>0</v>
      </c>
      <c r="L33" s="195">
        <v>0</v>
      </c>
      <c r="M33" s="195">
        <v>0</v>
      </c>
      <c r="N33" s="195">
        <v>0</v>
      </c>
      <c r="O33" s="195">
        <v>0</v>
      </c>
      <c r="P33" s="195">
        <v>0</v>
      </c>
      <c r="Q33" s="195">
        <v>0</v>
      </c>
      <c r="R33" s="195">
        <v>0</v>
      </c>
      <c r="S33" s="195">
        <v>0</v>
      </c>
      <c r="T33" s="195">
        <v>0</v>
      </c>
      <c r="U33" s="195">
        <v>0</v>
      </c>
      <c r="V33" s="195">
        <v>0</v>
      </c>
      <c r="W33" s="195">
        <v>0</v>
      </c>
      <c r="X33" s="195">
        <v>0</v>
      </c>
      <c r="Y33" s="195">
        <v>0</v>
      </c>
      <c r="Z33" s="195">
        <v>0</v>
      </c>
      <c r="AA33" s="195">
        <v>-278397.7114884344</v>
      </c>
      <c r="AB33" s="195">
        <v>976931.07782512181</v>
      </c>
      <c r="AC33" s="195">
        <v>580443.75730450917</v>
      </c>
      <c r="AD33" s="195">
        <v>665914.99595950916</v>
      </c>
      <c r="AE33" s="195">
        <v>665914.99595950916</v>
      </c>
      <c r="AF33" s="195">
        <v>580443.75730450917</v>
      </c>
      <c r="AG33" s="195">
        <v>580443.75730450917</v>
      </c>
      <c r="AH33" s="195">
        <v>605443.75730450917</v>
      </c>
      <c r="AI33" s="195">
        <v>580443.75730450917</v>
      </c>
      <c r="AJ33" s="195">
        <v>590443.75730450917</v>
      </c>
      <c r="AK33" s="195">
        <v>444972.518649509</v>
      </c>
      <c r="AL33" s="195">
        <v>494972.51864950906</v>
      </c>
      <c r="AM33" s="195">
        <v>504972.518649509</v>
      </c>
      <c r="AN33" s="195">
        <v>536970.70259900903</v>
      </c>
      <c r="AO33" s="195">
        <v>494972.518649509</v>
      </c>
      <c r="AP33" s="195">
        <v>243298.62548690909</v>
      </c>
      <c r="AQ33" s="195">
        <v>238298.62548690909</v>
      </c>
      <c r="AR33" s="195">
        <v>152827.3868319091</v>
      </c>
      <c r="AS33" s="195">
        <v>127827.38683190911</v>
      </c>
      <c r="AT33" s="195">
        <v>236193.72983190909</v>
      </c>
      <c r="AU33" s="195">
        <v>5023.0595405454515</v>
      </c>
      <c r="AV33" s="195">
        <v>67516.821989438293</v>
      </c>
      <c r="AW33" s="195">
        <v>3751127.6847206634</v>
      </c>
      <c r="AX33" s="195">
        <v>0</v>
      </c>
      <c r="AY33" s="195">
        <v>0</v>
      </c>
      <c r="AZ33" s="195">
        <v>0</v>
      </c>
      <c r="BA33" s="195">
        <v>0</v>
      </c>
      <c r="BB33" s="196">
        <v>0</v>
      </c>
    </row>
    <row r="34" spans="2:59" x14ac:dyDescent="0.35">
      <c r="B34" s="211"/>
      <c r="C34" s="212" t="s">
        <v>189</v>
      </c>
      <c r="D34" s="202">
        <f>SUM(F34:BB34)</f>
        <v>-12847000</v>
      </c>
      <c r="E34" s="208"/>
      <c r="F34" s="200">
        <v>0</v>
      </c>
      <c r="G34" s="201">
        <v>0</v>
      </c>
      <c r="H34" s="201">
        <v>0</v>
      </c>
      <c r="I34" s="201">
        <v>0</v>
      </c>
      <c r="J34" s="201">
        <v>0</v>
      </c>
      <c r="K34" s="201">
        <v>0</v>
      </c>
      <c r="L34" s="201">
        <v>0</v>
      </c>
      <c r="M34" s="201">
        <v>0</v>
      </c>
      <c r="N34" s="201">
        <v>0</v>
      </c>
      <c r="O34" s="201">
        <v>0</v>
      </c>
      <c r="P34" s="201">
        <v>0</v>
      </c>
      <c r="Q34" s="201">
        <v>0</v>
      </c>
      <c r="R34" s="201">
        <v>0</v>
      </c>
      <c r="S34" s="201">
        <v>0</v>
      </c>
      <c r="T34" s="201">
        <v>0</v>
      </c>
      <c r="U34" s="201">
        <v>0</v>
      </c>
      <c r="V34" s="201">
        <v>0</v>
      </c>
      <c r="W34" s="201">
        <v>0</v>
      </c>
      <c r="X34" s="201">
        <v>0</v>
      </c>
      <c r="Y34" s="201">
        <v>0</v>
      </c>
      <c r="Z34" s="201">
        <v>0</v>
      </c>
      <c r="AA34" s="201">
        <v>0</v>
      </c>
      <c r="AB34" s="201">
        <v>0</v>
      </c>
      <c r="AC34" s="201">
        <v>0</v>
      </c>
      <c r="AD34" s="201">
        <v>0</v>
      </c>
      <c r="AE34" s="201">
        <v>0</v>
      </c>
      <c r="AF34" s="201">
        <v>0</v>
      </c>
      <c r="AG34" s="201">
        <v>0</v>
      </c>
      <c r="AH34" s="201">
        <v>0</v>
      </c>
      <c r="AI34" s="201">
        <v>0</v>
      </c>
      <c r="AJ34" s="201">
        <v>0</v>
      </c>
      <c r="AK34" s="201">
        <v>0</v>
      </c>
      <c r="AL34" s="201">
        <v>0</v>
      </c>
      <c r="AM34" s="201">
        <v>0</v>
      </c>
      <c r="AN34" s="201">
        <v>0</v>
      </c>
      <c r="AO34" s="201">
        <v>0</v>
      </c>
      <c r="AP34" s="201">
        <v>0</v>
      </c>
      <c r="AQ34" s="201">
        <v>0</v>
      </c>
      <c r="AR34" s="201">
        <v>0</v>
      </c>
      <c r="AS34" s="201">
        <v>0</v>
      </c>
      <c r="AT34" s="201">
        <v>0</v>
      </c>
      <c r="AU34" s="201">
        <v>0</v>
      </c>
      <c r="AV34" s="201">
        <v>0</v>
      </c>
      <c r="AW34" s="201">
        <v>-12847000</v>
      </c>
      <c r="AX34" s="201">
        <v>0</v>
      </c>
      <c r="AY34" s="201">
        <v>0</v>
      </c>
      <c r="AZ34" s="201">
        <v>0</v>
      </c>
      <c r="BA34" s="201">
        <v>0</v>
      </c>
      <c r="BB34" s="202">
        <v>0</v>
      </c>
    </row>
    <row r="36" spans="2:59" x14ac:dyDescent="0.35">
      <c r="B36" s="206" t="s">
        <v>190</v>
      </c>
      <c r="C36" s="214"/>
      <c r="D36" s="185"/>
      <c r="E36" s="208"/>
      <c r="F36" s="188">
        <v>0</v>
      </c>
      <c r="G36" s="189">
        <v>0</v>
      </c>
      <c r="H36" s="189">
        <v>0</v>
      </c>
      <c r="I36" s="189">
        <v>0</v>
      </c>
      <c r="J36" s="189">
        <v>38181.818181818177</v>
      </c>
      <c r="K36" s="189">
        <v>32727.272727272724</v>
      </c>
      <c r="L36" s="189">
        <v>32727.272727272724</v>
      </c>
      <c r="M36" s="189">
        <v>8181.8181818181811</v>
      </c>
      <c r="N36" s="189">
        <v>2727.272727272727</v>
      </c>
      <c r="O36" s="189">
        <v>0</v>
      </c>
      <c r="P36" s="189">
        <v>2727.272727272727</v>
      </c>
      <c r="Q36" s="189">
        <v>5454.545454545454</v>
      </c>
      <c r="R36" s="189">
        <v>2727.272727272727</v>
      </c>
      <c r="S36" s="189">
        <v>5454.545454545454</v>
      </c>
      <c r="T36" s="189">
        <v>0</v>
      </c>
      <c r="U36" s="189">
        <v>2727.272727272727</v>
      </c>
      <c r="V36" s="189">
        <v>2727.272727272727</v>
      </c>
      <c r="W36" s="189">
        <v>2727.272727272727</v>
      </c>
      <c r="X36" s="189">
        <v>2727.272727272727</v>
      </c>
      <c r="Y36" s="189">
        <v>1021402.9987373737</v>
      </c>
      <c r="Z36" s="189">
        <v>-546403.0309606482</v>
      </c>
      <c r="AA36" s="189">
        <v>35664.800347222219</v>
      </c>
      <c r="AB36" s="189">
        <v>36122.041377314803</v>
      </c>
      <c r="AC36" s="189">
        <v>36579.282407407401</v>
      </c>
      <c r="AD36" s="189">
        <v>37036.523437499993</v>
      </c>
      <c r="AE36" s="189">
        <v>37493.764467592584</v>
      </c>
      <c r="AF36" s="189">
        <v>37951.005497685175</v>
      </c>
      <c r="AG36" s="189">
        <v>38408.246527777766</v>
      </c>
      <c r="AH36" s="189">
        <v>38865.487557870365</v>
      </c>
      <c r="AI36" s="189">
        <v>39322.728587962949</v>
      </c>
      <c r="AJ36" s="189">
        <v>39779.969618055547</v>
      </c>
      <c r="AK36" s="189">
        <v>40237.210648148139</v>
      </c>
      <c r="AL36" s="189">
        <v>40694.45167824073</v>
      </c>
      <c r="AM36" s="189">
        <v>41151.692708333328</v>
      </c>
      <c r="AN36" s="189">
        <v>52582.718460648139</v>
      </c>
      <c r="AO36" s="189">
        <v>64470.985243055547</v>
      </c>
      <c r="AP36" s="189">
        <v>32921.354166666657</v>
      </c>
      <c r="AQ36" s="189">
        <v>32921.354166666657</v>
      </c>
      <c r="AR36" s="189">
        <v>32921.354166666657</v>
      </c>
      <c r="AS36" s="189">
        <v>32921.354166666657</v>
      </c>
      <c r="AT36" s="189">
        <v>32921.354166666657</v>
      </c>
      <c r="AU36" s="189">
        <v>32921.354166666657</v>
      </c>
      <c r="AV36" s="189">
        <v>32921.354166666657</v>
      </c>
      <c r="AW36" s="189">
        <v>-1463628.537326389</v>
      </c>
      <c r="AX36" s="189">
        <v>0</v>
      </c>
      <c r="AY36" s="189">
        <v>0</v>
      </c>
      <c r="AZ36" s="189">
        <v>0</v>
      </c>
      <c r="BA36" s="189">
        <v>0</v>
      </c>
      <c r="BB36" s="190">
        <v>0</v>
      </c>
    </row>
    <row r="37" spans="2:59" x14ac:dyDescent="0.35">
      <c r="B37" s="211" t="s">
        <v>191</v>
      </c>
      <c r="C37" s="215"/>
      <c r="D37" s="198"/>
      <c r="E37" s="208"/>
      <c r="F37" s="200">
        <f>F36</f>
        <v>0</v>
      </c>
      <c r="G37" s="201">
        <f>G36+F37</f>
        <v>0</v>
      </c>
      <c r="H37" s="201">
        <f t="shared" ref="H37:BB37" si="9">H36+G37</f>
        <v>0</v>
      </c>
      <c r="I37" s="201">
        <f t="shared" si="9"/>
        <v>0</v>
      </c>
      <c r="J37" s="201">
        <f t="shared" si="9"/>
        <v>38181.818181818177</v>
      </c>
      <c r="K37" s="201">
        <f t="shared" si="9"/>
        <v>70909.090909090897</v>
      </c>
      <c r="L37" s="201">
        <f t="shared" si="9"/>
        <v>103636.36363636362</v>
      </c>
      <c r="M37" s="201">
        <f t="shared" si="9"/>
        <v>111818.18181818179</v>
      </c>
      <c r="N37" s="201">
        <f t="shared" si="9"/>
        <v>114545.45454545452</v>
      </c>
      <c r="O37" s="201">
        <f t="shared" si="9"/>
        <v>114545.45454545452</v>
      </c>
      <c r="P37" s="201">
        <f t="shared" si="9"/>
        <v>117272.72727272724</v>
      </c>
      <c r="Q37" s="201">
        <f t="shared" si="9"/>
        <v>122727.27272727269</v>
      </c>
      <c r="R37" s="201">
        <f t="shared" si="9"/>
        <v>125454.54545454541</v>
      </c>
      <c r="S37" s="201">
        <f t="shared" si="9"/>
        <v>130909.09090909087</v>
      </c>
      <c r="T37" s="201">
        <f t="shared" si="9"/>
        <v>130909.09090909087</v>
      </c>
      <c r="U37" s="201">
        <f t="shared" si="9"/>
        <v>133636.36363636359</v>
      </c>
      <c r="V37" s="201">
        <f t="shared" si="9"/>
        <v>136363.63636363632</v>
      </c>
      <c r="W37" s="201">
        <f t="shared" si="9"/>
        <v>139090.90909090906</v>
      </c>
      <c r="X37" s="201">
        <f t="shared" si="9"/>
        <v>141818.18181818179</v>
      </c>
      <c r="Y37" s="201">
        <f t="shared" si="9"/>
        <v>1163221.1805555555</v>
      </c>
      <c r="Z37" s="201">
        <f t="shared" si="9"/>
        <v>616818.1495949073</v>
      </c>
      <c r="AA37" s="201">
        <f t="shared" si="9"/>
        <v>652482.94994212955</v>
      </c>
      <c r="AB37" s="201">
        <f t="shared" si="9"/>
        <v>688604.99131944438</v>
      </c>
      <c r="AC37" s="201">
        <f t="shared" si="9"/>
        <v>725184.2737268518</v>
      </c>
      <c r="AD37" s="201">
        <f t="shared" si="9"/>
        <v>762220.7971643518</v>
      </c>
      <c r="AE37" s="201">
        <f t="shared" si="9"/>
        <v>799714.56163194438</v>
      </c>
      <c r="AF37" s="201">
        <f t="shared" si="9"/>
        <v>837665.56712962955</v>
      </c>
      <c r="AG37" s="201">
        <f t="shared" si="9"/>
        <v>876073.8136574073</v>
      </c>
      <c r="AH37" s="201">
        <f t="shared" si="9"/>
        <v>914939.30121527764</v>
      </c>
      <c r="AI37" s="201">
        <f t="shared" si="9"/>
        <v>954262.02980324056</v>
      </c>
      <c r="AJ37" s="201">
        <f t="shared" si="9"/>
        <v>994041.99942129606</v>
      </c>
      <c r="AK37" s="201">
        <f t="shared" si="9"/>
        <v>1034279.2100694441</v>
      </c>
      <c r="AL37" s="201">
        <f t="shared" si="9"/>
        <v>1074973.6617476849</v>
      </c>
      <c r="AM37" s="201">
        <f t="shared" si="9"/>
        <v>1116125.3544560182</v>
      </c>
      <c r="AN37" s="201">
        <f t="shared" si="9"/>
        <v>1168708.0729166663</v>
      </c>
      <c r="AO37" s="201">
        <f t="shared" si="9"/>
        <v>1233179.0581597218</v>
      </c>
      <c r="AP37" s="201">
        <f t="shared" si="9"/>
        <v>1266100.4123263885</v>
      </c>
      <c r="AQ37" s="201">
        <f t="shared" si="9"/>
        <v>1299021.7664930553</v>
      </c>
      <c r="AR37" s="201">
        <f t="shared" si="9"/>
        <v>1331943.120659722</v>
      </c>
      <c r="AS37" s="201">
        <f t="shared" si="9"/>
        <v>1364864.4748263888</v>
      </c>
      <c r="AT37" s="201">
        <f t="shared" si="9"/>
        <v>1397785.8289930555</v>
      </c>
      <c r="AU37" s="201">
        <f t="shared" si="9"/>
        <v>1430707.1831597222</v>
      </c>
      <c r="AV37" s="201">
        <f t="shared" si="9"/>
        <v>1463628.537326389</v>
      </c>
      <c r="AW37" s="201">
        <f t="shared" si="9"/>
        <v>0</v>
      </c>
      <c r="AX37" s="201">
        <f t="shared" si="9"/>
        <v>0</v>
      </c>
      <c r="AY37" s="201">
        <f t="shared" si="9"/>
        <v>0</v>
      </c>
      <c r="AZ37" s="201">
        <f t="shared" si="9"/>
        <v>0</v>
      </c>
      <c r="BA37" s="201">
        <f t="shared" si="9"/>
        <v>0</v>
      </c>
      <c r="BB37" s="202">
        <f t="shared" si="9"/>
        <v>0</v>
      </c>
    </row>
    <row r="39" spans="2:59" x14ac:dyDescent="0.35">
      <c r="B39" s="179" t="s">
        <v>192</v>
      </c>
      <c r="C39" s="216"/>
      <c r="D39" s="183"/>
      <c r="E39" s="182"/>
      <c r="F39" s="181">
        <f>F7-F16-F28+F29+F30+F33-F36+F34</f>
        <v>-67900.662500000006</v>
      </c>
      <c r="G39" s="181">
        <f t="shared" ref="G39:AS39" si="10">G7-G16-G28+G29+G30+G33-G36+G34</f>
        <v>0</v>
      </c>
      <c r="H39" s="181">
        <f>H7-H16-H28+H29+H30+H33-H36+H34</f>
        <v>0</v>
      </c>
      <c r="I39" s="181">
        <f t="shared" si="10"/>
        <v>0</v>
      </c>
      <c r="J39" s="181">
        <f t="shared" si="10"/>
        <v>3818.1818181818162</v>
      </c>
      <c r="K39" s="181">
        <f t="shared" si="10"/>
        <v>3272.7272727272757</v>
      </c>
      <c r="L39" s="181">
        <f t="shared" si="10"/>
        <v>-25024.187527272727</v>
      </c>
      <c r="M39" s="181">
        <f t="shared" si="10"/>
        <v>818.18181818181893</v>
      </c>
      <c r="N39" s="181">
        <f t="shared" si="10"/>
        <v>272.72727272727252</v>
      </c>
      <c r="O39" s="181">
        <f t="shared" si="10"/>
        <v>-1297633.1408293</v>
      </c>
      <c r="P39" s="181">
        <f t="shared" si="10"/>
        <v>-375923.10443820764</v>
      </c>
      <c r="Q39" s="181">
        <f t="shared" si="10"/>
        <v>-3631.259289837727</v>
      </c>
      <c r="R39" s="181">
        <f t="shared" si="10"/>
        <v>-75108.126132727251</v>
      </c>
      <c r="S39" s="181">
        <f t="shared" si="10"/>
        <v>-10459.959940152732</v>
      </c>
      <c r="T39" s="181">
        <f t="shared" si="10"/>
        <v>-4345.0804005745449</v>
      </c>
      <c r="U39" s="181">
        <f t="shared" si="10"/>
        <v>151336.26757748183</v>
      </c>
      <c r="V39" s="181">
        <f t="shared" si="10"/>
        <v>-97013.523359999992</v>
      </c>
      <c r="W39" s="181">
        <f t="shared" si="10"/>
        <v>8060.6283999999987</v>
      </c>
      <c r="X39" s="181">
        <f t="shared" si="10"/>
        <v>-5546.4554878844447</v>
      </c>
      <c r="Y39" s="181">
        <f t="shared" si="10"/>
        <v>-346131.95425846556</v>
      </c>
      <c r="Z39" s="181">
        <f t="shared" si="10"/>
        <v>123921.72269790305</v>
      </c>
      <c r="AA39" s="181">
        <f t="shared" si="10"/>
        <v>-1013841.6815013851</v>
      </c>
      <c r="AB39" s="181">
        <f t="shared" si="10"/>
        <v>-49428.458314179181</v>
      </c>
      <c r="AC39" s="181">
        <f t="shared" si="10"/>
        <v>1069.8042745207349</v>
      </c>
      <c r="AD39" s="181">
        <f t="shared" si="10"/>
        <v>-16387.009863115607</v>
      </c>
      <c r="AE39" s="181">
        <f t="shared" si="10"/>
        <v>-18981.879231170868</v>
      </c>
      <c r="AF39" s="181">
        <f t="shared" si="10"/>
        <v>-12079.944304225974</v>
      </c>
      <c r="AG39" s="181">
        <f t="shared" si="10"/>
        <v>-14283.070495112464</v>
      </c>
      <c r="AH39" s="181">
        <f t="shared" si="10"/>
        <v>8513.8033140010375</v>
      </c>
      <c r="AI39" s="181">
        <f t="shared" si="10"/>
        <v>-18803.906210218585</v>
      </c>
      <c r="AJ39" s="181">
        <f t="shared" si="10"/>
        <v>-11007.032401104851</v>
      </c>
      <c r="AK39" s="181">
        <f t="shared" si="10"/>
        <v>-63759.187630324734</v>
      </c>
      <c r="AL39" s="183">
        <f t="shared" si="10"/>
        <v>-15341.403977375769</v>
      </c>
      <c r="AM39" s="181">
        <f t="shared" si="10"/>
        <v>-7152.7869910934387</v>
      </c>
      <c r="AN39" s="181">
        <f t="shared" si="10"/>
        <v>17269.851223022335</v>
      </c>
      <c r="AO39" s="181">
        <f t="shared" si="10"/>
        <v>3677.1375967027416</v>
      </c>
      <c r="AP39" s="181">
        <f t="shared" si="10"/>
        <v>-5248.6676199712674</v>
      </c>
      <c r="AQ39" s="181">
        <f t="shared" si="10"/>
        <v>-5114.5681176151265</v>
      </c>
      <c r="AR39" s="181">
        <f t="shared" si="10"/>
        <v>3290.0341439031909</v>
      </c>
      <c r="AS39" s="181">
        <f t="shared" si="10"/>
        <v>-820.32749018749746</v>
      </c>
      <c r="AT39" s="181">
        <f t="shared" ref="AT39:AX39" si="11">AT7-AT16-AT28+AT29+AT30+AT33-AT36+AT34</f>
        <v>-838.94337983371224</v>
      </c>
      <c r="AU39" s="181">
        <f t="shared" si="11"/>
        <v>9990.5905837397004</v>
      </c>
      <c r="AV39" s="181">
        <f t="shared" si="11"/>
        <v>37210.788607802897</v>
      </c>
      <c r="AW39" s="181">
        <f t="shared" si="11"/>
        <v>6350302.5274929926</v>
      </c>
      <c r="AX39" s="181">
        <f t="shared" si="11"/>
        <v>-1492553.7158230857</v>
      </c>
      <c r="AY39" s="181">
        <f t="shared" ref="AY39:BB39" si="12">AY7-AY16-AY28+AY29+AY30+AY33-AY36+AY34</f>
        <v>-59426.962829910692</v>
      </c>
      <c r="AZ39" s="181">
        <f t="shared" si="12"/>
        <v>264.59999999999997</v>
      </c>
      <c r="BA39" s="181">
        <f t="shared" si="12"/>
        <v>0</v>
      </c>
      <c r="BB39" s="181">
        <f t="shared" si="12"/>
        <v>-499831.80499999999</v>
      </c>
    </row>
    <row r="40" spans="2:59" x14ac:dyDescent="0.35">
      <c r="B40" s="179" t="s">
        <v>193</v>
      </c>
      <c r="C40" s="216"/>
      <c r="D40" s="183"/>
      <c r="E40" s="182"/>
      <c r="F40" s="181">
        <f>F39</f>
        <v>-67900.662500000006</v>
      </c>
      <c r="G40" s="181">
        <f>F40+G39</f>
        <v>-67900.662500000006</v>
      </c>
      <c r="H40" s="181">
        <f t="shared" ref="H40:AS40" si="13">G40+H39</f>
        <v>-67900.662500000006</v>
      </c>
      <c r="I40" s="181">
        <f t="shared" si="13"/>
        <v>-67900.662500000006</v>
      </c>
      <c r="J40" s="181">
        <f t="shared" si="13"/>
        <v>-64082.48068181819</v>
      </c>
      <c r="K40" s="181">
        <f t="shared" si="13"/>
        <v>-60809.753409090918</v>
      </c>
      <c r="L40" s="181">
        <f t="shared" si="13"/>
        <v>-85833.940936363651</v>
      </c>
      <c r="M40" s="181">
        <f t="shared" si="13"/>
        <v>-85015.759118181828</v>
      </c>
      <c r="N40" s="181">
        <f t="shared" si="13"/>
        <v>-84743.031845454549</v>
      </c>
      <c r="O40" s="181">
        <f t="shared" si="13"/>
        <v>-1382376.1726747546</v>
      </c>
      <c r="P40" s="181">
        <f t="shared" si="13"/>
        <v>-1758299.2771129622</v>
      </c>
      <c r="Q40" s="181">
        <f t="shared" si="13"/>
        <v>-1761930.5364027999</v>
      </c>
      <c r="R40" s="181">
        <f t="shared" si="13"/>
        <v>-1837038.6625355273</v>
      </c>
      <c r="S40" s="181">
        <f t="shared" si="13"/>
        <v>-1847498.62247568</v>
      </c>
      <c r="T40" s="181">
        <f t="shared" si="13"/>
        <v>-1851843.7028762545</v>
      </c>
      <c r="U40" s="181">
        <f t="shared" si="13"/>
        <v>-1700507.4352987725</v>
      </c>
      <c r="V40" s="181">
        <f t="shared" si="13"/>
        <v>-1797520.9586587725</v>
      </c>
      <c r="W40" s="181">
        <f t="shared" si="13"/>
        <v>-1789460.3302587725</v>
      </c>
      <c r="X40" s="181">
        <f t="shared" si="13"/>
        <v>-1795006.7857466568</v>
      </c>
      <c r="Y40" s="181">
        <f t="shared" si="13"/>
        <v>-2141138.7400051225</v>
      </c>
      <c r="Z40" s="181">
        <f t="shared" si="13"/>
        <v>-2017217.0173072196</v>
      </c>
      <c r="AA40" s="181">
        <f t="shared" si="13"/>
        <v>-3031058.6988086049</v>
      </c>
      <c r="AB40" s="181">
        <f t="shared" si="13"/>
        <v>-3080487.1571227838</v>
      </c>
      <c r="AC40" s="181">
        <f t="shared" si="13"/>
        <v>-3079417.352848263</v>
      </c>
      <c r="AD40" s="181">
        <f t="shared" si="13"/>
        <v>-3095804.3627113784</v>
      </c>
      <c r="AE40" s="181">
        <f t="shared" si="13"/>
        <v>-3114786.2419425491</v>
      </c>
      <c r="AF40" s="181">
        <f t="shared" si="13"/>
        <v>-3126866.1862467751</v>
      </c>
      <c r="AG40" s="181">
        <f t="shared" si="13"/>
        <v>-3141149.2567418874</v>
      </c>
      <c r="AH40" s="181">
        <f t="shared" si="13"/>
        <v>-3132635.4534278866</v>
      </c>
      <c r="AI40" s="181">
        <f t="shared" si="13"/>
        <v>-3151439.3596381051</v>
      </c>
      <c r="AJ40" s="181">
        <f t="shared" si="13"/>
        <v>-3162446.3920392101</v>
      </c>
      <c r="AK40" s="181">
        <f t="shared" si="13"/>
        <v>-3226205.5796695347</v>
      </c>
      <c r="AL40" s="183">
        <f t="shared" si="13"/>
        <v>-3241546.9836469106</v>
      </c>
      <c r="AM40" s="181">
        <f t="shared" si="13"/>
        <v>-3248699.7706380039</v>
      </c>
      <c r="AN40" s="181">
        <f t="shared" si="13"/>
        <v>-3231429.9194149817</v>
      </c>
      <c r="AO40" s="181">
        <f t="shared" si="13"/>
        <v>-3227752.7818182791</v>
      </c>
      <c r="AP40" s="181">
        <f t="shared" si="13"/>
        <v>-3233001.4494382502</v>
      </c>
      <c r="AQ40" s="181">
        <f t="shared" si="13"/>
        <v>-3238116.0175558655</v>
      </c>
      <c r="AR40" s="181">
        <f t="shared" si="13"/>
        <v>-3234825.9834119622</v>
      </c>
      <c r="AS40" s="181">
        <f t="shared" si="13"/>
        <v>-3235646.3109021499</v>
      </c>
      <c r="AT40" s="181">
        <f t="shared" ref="AT40" si="14">AS40+AT39</f>
        <v>-3236485.2542819837</v>
      </c>
      <c r="AU40" s="181">
        <f t="shared" ref="AU40" si="15">AT40+AU39</f>
        <v>-3226494.6636982439</v>
      </c>
      <c r="AV40" s="181">
        <f t="shared" ref="AV40" si="16">AU40+AV39</f>
        <v>-3189283.8750904412</v>
      </c>
      <c r="AW40" s="181">
        <f t="shared" ref="AW40" si="17">AV40+AW39</f>
        <v>3161018.6524025514</v>
      </c>
      <c r="AX40" s="181">
        <f t="shared" ref="AX40:AY40" si="18">AW40+AX39</f>
        <v>1668464.9365794656</v>
      </c>
      <c r="AY40" s="181">
        <f t="shared" si="18"/>
        <v>1609037.9737495549</v>
      </c>
      <c r="AZ40" s="181">
        <f t="shared" ref="AZ40" si="19">AY40+AZ39</f>
        <v>1609302.573749555</v>
      </c>
      <c r="BA40" s="181">
        <f t="shared" ref="BA40" si="20">AZ40+BA39</f>
        <v>1609302.573749555</v>
      </c>
      <c r="BB40" s="181">
        <f t="shared" ref="BB40" si="21">BA40+BB39</f>
        <v>1109470.7687495551</v>
      </c>
    </row>
    <row r="42" spans="2:59" x14ac:dyDescent="0.35">
      <c r="B42" s="206" t="s">
        <v>194</v>
      </c>
      <c r="C42" s="214"/>
      <c r="D42" s="219">
        <f>AV43</f>
        <v>3251000</v>
      </c>
      <c r="E42" s="208"/>
      <c r="F42" s="189">
        <v>75000</v>
      </c>
      <c r="G42" s="189">
        <v>0</v>
      </c>
      <c r="H42" s="189">
        <v>0</v>
      </c>
      <c r="I42" s="189">
        <v>0</v>
      </c>
      <c r="J42" s="189">
        <v>0</v>
      </c>
      <c r="K42" s="189">
        <v>0</v>
      </c>
      <c r="L42" s="189">
        <v>20000</v>
      </c>
      <c r="M42" s="189">
        <v>0</v>
      </c>
      <c r="N42" s="189">
        <v>0</v>
      </c>
      <c r="O42" s="189">
        <v>1300000</v>
      </c>
      <c r="P42" s="189">
        <v>370000</v>
      </c>
      <c r="Q42" s="189">
        <v>0</v>
      </c>
      <c r="R42" s="189">
        <v>85000</v>
      </c>
      <c r="S42" s="189">
        <v>10000</v>
      </c>
      <c r="T42" s="189">
        <v>0</v>
      </c>
      <c r="U42" s="189">
        <v>0</v>
      </c>
      <c r="V42" s="189">
        <v>0</v>
      </c>
      <c r="W42" s="189">
        <v>0</v>
      </c>
      <c r="X42" s="189">
        <v>0</v>
      </c>
      <c r="Y42" s="189">
        <v>1625500</v>
      </c>
      <c r="Z42" s="189">
        <v>-234500</v>
      </c>
      <c r="AA42" s="189">
        <v>0</v>
      </c>
      <c r="AB42" s="189">
        <v>0</v>
      </c>
      <c r="AC42" s="189">
        <v>0</v>
      </c>
      <c r="AD42" s="189">
        <v>0</v>
      </c>
      <c r="AE42" s="189">
        <v>0</v>
      </c>
      <c r="AF42" s="189">
        <v>0</v>
      </c>
      <c r="AG42" s="189">
        <v>0</v>
      </c>
      <c r="AH42" s="189">
        <v>0</v>
      </c>
      <c r="AI42" s="189">
        <v>0</v>
      </c>
      <c r="AJ42" s="189">
        <v>0</v>
      </c>
      <c r="AK42" s="189">
        <v>0</v>
      </c>
      <c r="AL42" s="189">
        <v>0</v>
      </c>
      <c r="AM42" s="189">
        <v>0</v>
      </c>
      <c r="AN42" s="189">
        <v>0</v>
      </c>
      <c r="AO42" s="189">
        <v>0</v>
      </c>
      <c r="AP42" s="189">
        <v>0</v>
      </c>
      <c r="AQ42" s="189">
        <v>0</v>
      </c>
      <c r="AR42" s="189">
        <v>0</v>
      </c>
      <c r="AS42" s="189">
        <v>0</v>
      </c>
      <c r="AT42" s="189">
        <v>0</v>
      </c>
      <c r="AU42" s="189">
        <v>0</v>
      </c>
      <c r="AV42" s="189">
        <v>0</v>
      </c>
      <c r="AW42" s="189">
        <v>-3251000</v>
      </c>
      <c r="AX42" s="189">
        <v>0</v>
      </c>
      <c r="AY42" s="189">
        <v>0</v>
      </c>
      <c r="AZ42" s="189">
        <v>0</v>
      </c>
      <c r="BA42" s="189">
        <v>0</v>
      </c>
      <c r="BB42" s="190">
        <v>0</v>
      </c>
    </row>
    <row r="43" spans="2:59" x14ac:dyDescent="0.35">
      <c r="B43" s="211" t="s">
        <v>195</v>
      </c>
      <c r="C43" s="215"/>
      <c r="D43" s="198"/>
      <c r="E43" s="208"/>
      <c r="F43" s="200">
        <f>F42</f>
        <v>75000</v>
      </c>
      <c r="G43" s="201">
        <f>F43+G42</f>
        <v>75000</v>
      </c>
      <c r="H43" s="201">
        <f>G43+H42</f>
        <v>75000</v>
      </c>
      <c r="I43" s="201">
        <f t="shared" ref="I43:AS43" si="22">H43+I42</f>
        <v>75000</v>
      </c>
      <c r="J43" s="201">
        <f t="shared" si="22"/>
        <v>75000</v>
      </c>
      <c r="K43" s="201">
        <f t="shared" si="22"/>
        <v>75000</v>
      </c>
      <c r="L43" s="201">
        <f t="shared" si="22"/>
        <v>95000</v>
      </c>
      <c r="M43" s="201">
        <f t="shared" si="22"/>
        <v>95000</v>
      </c>
      <c r="N43" s="201">
        <f t="shared" si="22"/>
        <v>95000</v>
      </c>
      <c r="O43" s="201">
        <f t="shared" si="22"/>
        <v>1395000</v>
      </c>
      <c r="P43" s="201">
        <f t="shared" si="22"/>
        <v>1765000</v>
      </c>
      <c r="Q43" s="201">
        <f t="shared" si="22"/>
        <v>1765000</v>
      </c>
      <c r="R43" s="201">
        <f t="shared" si="22"/>
        <v>1850000</v>
      </c>
      <c r="S43" s="201">
        <f t="shared" si="22"/>
        <v>1860000</v>
      </c>
      <c r="T43" s="201">
        <f t="shared" si="22"/>
        <v>1860000</v>
      </c>
      <c r="U43" s="201">
        <f t="shared" si="22"/>
        <v>1860000</v>
      </c>
      <c r="V43" s="201">
        <f t="shared" si="22"/>
        <v>1860000</v>
      </c>
      <c r="W43" s="201">
        <f t="shared" si="22"/>
        <v>1860000</v>
      </c>
      <c r="X43" s="201">
        <f t="shared" si="22"/>
        <v>1860000</v>
      </c>
      <c r="Y43" s="201">
        <f t="shared" si="22"/>
        <v>3485500</v>
      </c>
      <c r="Z43" s="201">
        <f t="shared" si="22"/>
        <v>3251000</v>
      </c>
      <c r="AA43" s="201">
        <f t="shared" si="22"/>
        <v>3251000</v>
      </c>
      <c r="AB43" s="201">
        <f t="shared" si="22"/>
        <v>3251000</v>
      </c>
      <c r="AC43" s="201">
        <f t="shared" si="22"/>
        <v>3251000</v>
      </c>
      <c r="AD43" s="201">
        <f t="shared" si="22"/>
        <v>3251000</v>
      </c>
      <c r="AE43" s="201">
        <f t="shared" si="22"/>
        <v>3251000</v>
      </c>
      <c r="AF43" s="201">
        <f t="shared" si="22"/>
        <v>3251000</v>
      </c>
      <c r="AG43" s="201">
        <f t="shared" si="22"/>
        <v>3251000</v>
      </c>
      <c r="AH43" s="201">
        <f t="shared" si="22"/>
        <v>3251000</v>
      </c>
      <c r="AI43" s="201">
        <f t="shared" si="22"/>
        <v>3251000</v>
      </c>
      <c r="AJ43" s="201">
        <f t="shared" si="22"/>
        <v>3251000</v>
      </c>
      <c r="AK43" s="201">
        <f t="shared" si="22"/>
        <v>3251000</v>
      </c>
      <c r="AL43" s="201">
        <f t="shared" si="22"/>
        <v>3251000</v>
      </c>
      <c r="AM43" s="201">
        <f t="shared" si="22"/>
        <v>3251000</v>
      </c>
      <c r="AN43" s="201">
        <f t="shared" si="22"/>
        <v>3251000</v>
      </c>
      <c r="AO43" s="201">
        <f t="shared" si="22"/>
        <v>3251000</v>
      </c>
      <c r="AP43" s="201">
        <f t="shared" si="22"/>
        <v>3251000</v>
      </c>
      <c r="AQ43" s="201">
        <f t="shared" si="22"/>
        <v>3251000</v>
      </c>
      <c r="AR43" s="201">
        <f t="shared" si="22"/>
        <v>3251000</v>
      </c>
      <c r="AS43" s="201">
        <f t="shared" si="22"/>
        <v>3251000</v>
      </c>
      <c r="AT43" s="201">
        <f t="shared" ref="AT43" si="23">AS43+AT42</f>
        <v>3251000</v>
      </c>
      <c r="AU43" s="201">
        <f t="shared" ref="AU43" si="24">AT43+AU42</f>
        <v>3251000</v>
      </c>
      <c r="AV43" s="201">
        <f t="shared" ref="AV43" si="25">AU43+AV42</f>
        <v>3251000</v>
      </c>
      <c r="AW43" s="201">
        <f t="shared" ref="AW43" si="26">AV43+AW42</f>
        <v>0</v>
      </c>
      <c r="AX43" s="201">
        <f t="shared" ref="AX43:AY43" si="27">AW43+AX42</f>
        <v>0</v>
      </c>
      <c r="AY43" s="201">
        <f t="shared" si="27"/>
        <v>0</v>
      </c>
      <c r="AZ43" s="201">
        <f t="shared" ref="AZ43" si="28">AY43+AZ42</f>
        <v>0</v>
      </c>
      <c r="BA43" s="201">
        <f t="shared" ref="BA43" si="29">AZ43+BA42</f>
        <v>0</v>
      </c>
      <c r="BB43" s="202">
        <f t="shared" ref="BB43" si="30">BA43+BB42</f>
        <v>0</v>
      </c>
    </row>
    <row r="45" spans="2:59" x14ac:dyDescent="0.35">
      <c r="B45" s="179" t="s">
        <v>196</v>
      </c>
      <c r="C45" s="216"/>
      <c r="D45" s="183"/>
      <c r="E45" s="182"/>
      <c r="F45" s="181">
        <f>F39+F42</f>
        <v>7099.3374999999942</v>
      </c>
      <c r="G45" s="181">
        <f>G39+G42</f>
        <v>0</v>
      </c>
      <c r="H45" s="181">
        <f t="shared" ref="H45:AS45" si="31">H39+H42</f>
        <v>0</v>
      </c>
      <c r="I45" s="181">
        <f t="shared" si="31"/>
        <v>0</v>
      </c>
      <c r="J45" s="181">
        <f t="shared" si="31"/>
        <v>3818.1818181818162</v>
      </c>
      <c r="K45" s="181">
        <f t="shared" si="31"/>
        <v>3272.7272727272757</v>
      </c>
      <c r="L45" s="181">
        <f t="shared" si="31"/>
        <v>-5024.1875272727266</v>
      </c>
      <c r="M45" s="181">
        <f t="shared" si="31"/>
        <v>818.18181818181893</v>
      </c>
      <c r="N45" s="181">
        <f t="shared" si="31"/>
        <v>272.72727272727252</v>
      </c>
      <c r="O45" s="181">
        <f t="shared" si="31"/>
        <v>2366.8591706999578</v>
      </c>
      <c r="P45" s="181">
        <f t="shared" si="31"/>
        <v>-5923.1044382076361</v>
      </c>
      <c r="Q45" s="181">
        <f t="shared" si="31"/>
        <v>-3631.259289837727</v>
      </c>
      <c r="R45" s="181">
        <f t="shared" si="31"/>
        <v>9891.8738672727486</v>
      </c>
      <c r="S45" s="181">
        <f t="shared" si="31"/>
        <v>-459.95994015273209</v>
      </c>
      <c r="T45" s="181">
        <f t="shared" si="31"/>
        <v>-4345.0804005745449</v>
      </c>
      <c r="U45" s="181">
        <f t="shared" si="31"/>
        <v>151336.26757748183</v>
      </c>
      <c r="V45" s="181">
        <f t="shared" si="31"/>
        <v>-97013.523359999992</v>
      </c>
      <c r="W45" s="181">
        <f t="shared" si="31"/>
        <v>8060.6283999999987</v>
      </c>
      <c r="X45" s="181">
        <f t="shared" si="31"/>
        <v>-5546.4554878844447</v>
      </c>
      <c r="Y45" s="181">
        <f t="shared" si="31"/>
        <v>1279368.0457415343</v>
      </c>
      <c r="Z45" s="181">
        <f t="shared" si="31"/>
        <v>-110578.27730209695</v>
      </c>
      <c r="AA45" s="181">
        <f>AA39+AA42</f>
        <v>-1013841.6815013851</v>
      </c>
      <c r="AB45" s="181">
        <f t="shared" si="31"/>
        <v>-49428.458314179181</v>
      </c>
      <c r="AC45" s="181">
        <f t="shared" si="31"/>
        <v>1069.8042745207349</v>
      </c>
      <c r="AD45" s="181">
        <f t="shared" si="31"/>
        <v>-16387.009863115607</v>
      </c>
      <c r="AE45" s="181">
        <f t="shared" si="31"/>
        <v>-18981.879231170868</v>
      </c>
      <c r="AF45" s="181">
        <f t="shared" si="31"/>
        <v>-12079.944304225974</v>
      </c>
      <c r="AG45" s="181">
        <f t="shared" si="31"/>
        <v>-14283.070495112464</v>
      </c>
      <c r="AH45" s="181">
        <f t="shared" si="31"/>
        <v>8513.8033140010375</v>
      </c>
      <c r="AI45" s="181">
        <f t="shared" si="31"/>
        <v>-18803.906210218585</v>
      </c>
      <c r="AJ45" s="181">
        <f t="shared" si="31"/>
        <v>-11007.032401104851</v>
      </c>
      <c r="AK45" s="181">
        <f t="shared" si="31"/>
        <v>-63759.187630324734</v>
      </c>
      <c r="AL45" s="181">
        <f t="shared" si="31"/>
        <v>-15341.403977375769</v>
      </c>
      <c r="AM45" s="181">
        <f t="shared" si="31"/>
        <v>-7152.7869910934387</v>
      </c>
      <c r="AN45" s="181">
        <f t="shared" si="31"/>
        <v>17269.851223022335</v>
      </c>
      <c r="AO45" s="181">
        <f t="shared" si="31"/>
        <v>3677.1375967027416</v>
      </c>
      <c r="AP45" s="181">
        <f t="shared" si="31"/>
        <v>-5248.6676199712674</v>
      </c>
      <c r="AQ45" s="181">
        <f t="shared" si="31"/>
        <v>-5114.5681176151265</v>
      </c>
      <c r="AR45" s="181">
        <f t="shared" si="31"/>
        <v>3290.0341439031909</v>
      </c>
      <c r="AS45" s="181">
        <f t="shared" si="31"/>
        <v>-820.32749018749746</v>
      </c>
      <c r="AT45" s="181">
        <f t="shared" ref="AT45:AX45" si="32">AT39+AT42</f>
        <v>-838.94337983371224</v>
      </c>
      <c r="AU45" s="181">
        <f t="shared" si="32"/>
        <v>9990.5905837397004</v>
      </c>
      <c r="AV45" s="181">
        <f t="shared" si="32"/>
        <v>37210.788607802897</v>
      </c>
      <c r="AW45" s="181">
        <f t="shared" si="32"/>
        <v>3099302.5274929926</v>
      </c>
      <c r="AX45" s="181">
        <f t="shared" si="32"/>
        <v>-1492553.7158230857</v>
      </c>
      <c r="AY45" s="181">
        <f t="shared" ref="AY45:BB45" si="33">AY39+AY42</f>
        <v>-59426.962829910692</v>
      </c>
      <c r="AZ45" s="181">
        <f t="shared" si="33"/>
        <v>264.59999999999997</v>
      </c>
      <c r="BA45" s="181">
        <f t="shared" si="33"/>
        <v>0</v>
      </c>
      <c r="BB45" s="181">
        <f t="shared" si="33"/>
        <v>-499831.80499999999</v>
      </c>
    </row>
    <row r="46" spans="2:59" x14ac:dyDescent="0.35">
      <c r="B46" s="179" t="s">
        <v>197</v>
      </c>
      <c r="C46" s="216"/>
      <c r="D46" s="183"/>
      <c r="E46" s="182"/>
      <c r="F46" s="181">
        <f>F45</f>
        <v>7099.3374999999942</v>
      </c>
      <c r="G46" s="181">
        <f>G45+F46</f>
        <v>7099.3374999999942</v>
      </c>
      <c r="H46" s="181">
        <f t="shared" ref="H46:AS46" si="34">H45+G46</f>
        <v>7099.3374999999942</v>
      </c>
      <c r="I46" s="181">
        <f t="shared" si="34"/>
        <v>7099.3374999999942</v>
      </c>
      <c r="J46" s="181">
        <f t="shared" si="34"/>
        <v>10917.51931818181</v>
      </c>
      <c r="K46" s="181">
        <f t="shared" si="34"/>
        <v>14190.246590909086</v>
      </c>
      <c r="L46" s="181">
        <f t="shared" si="34"/>
        <v>9166.0590636363595</v>
      </c>
      <c r="M46" s="181">
        <f t="shared" si="34"/>
        <v>9984.2408818181793</v>
      </c>
      <c r="N46" s="181">
        <f t="shared" si="34"/>
        <v>10256.968154545451</v>
      </c>
      <c r="O46" s="181">
        <f t="shared" si="34"/>
        <v>12623.827325245409</v>
      </c>
      <c r="P46" s="181">
        <f t="shared" si="34"/>
        <v>6700.722887037773</v>
      </c>
      <c r="Q46" s="181">
        <f t="shared" si="34"/>
        <v>3069.463597200046</v>
      </c>
      <c r="R46" s="181">
        <f t="shared" si="34"/>
        <v>12961.337464472796</v>
      </c>
      <c r="S46" s="181">
        <f t="shared" si="34"/>
        <v>12501.377524320063</v>
      </c>
      <c r="T46" s="181">
        <f t="shared" si="34"/>
        <v>8156.2971237455185</v>
      </c>
      <c r="U46" s="181">
        <f t="shared" si="34"/>
        <v>159492.56470122735</v>
      </c>
      <c r="V46" s="181">
        <f t="shared" si="34"/>
        <v>62479.041341227363</v>
      </c>
      <c r="W46" s="181">
        <f t="shared" si="34"/>
        <v>70539.669741227364</v>
      </c>
      <c r="X46" s="181">
        <f t="shared" si="34"/>
        <v>64993.214253342921</v>
      </c>
      <c r="Y46" s="181">
        <f t="shared" si="34"/>
        <v>1344361.2599948773</v>
      </c>
      <c r="Z46" s="181">
        <f t="shared" si="34"/>
        <v>1233782.9826927804</v>
      </c>
      <c r="AA46" s="181">
        <f t="shared" si="34"/>
        <v>219941.30119139538</v>
      </c>
      <c r="AB46" s="181">
        <f t="shared" si="34"/>
        <v>170512.8428772162</v>
      </c>
      <c r="AC46" s="181">
        <f t="shared" si="34"/>
        <v>171582.64715173695</v>
      </c>
      <c r="AD46" s="181">
        <f t="shared" si="34"/>
        <v>155195.63728862134</v>
      </c>
      <c r="AE46" s="181">
        <f t="shared" si="34"/>
        <v>136213.75805745047</v>
      </c>
      <c r="AF46" s="181">
        <f t="shared" si="34"/>
        <v>124133.8137532245</v>
      </c>
      <c r="AG46" s="181">
        <f t="shared" si="34"/>
        <v>109850.74325811204</v>
      </c>
      <c r="AH46" s="181">
        <f t="shared" si="34"/>
        <v>118364.54657211307</v>
      </c>
      <c r="AI46" s="181">
        <f t="shared" si="34"/>
        <v>99560.64036189449</v>
      </c>
      <c r="AJ46" s="181">
        <f t="shared" si="34"/>
        <v>88553.607960789639</v>
      </c>
      <c r="AK46" s="181">
        <f t="shared" si="34"/>
        <v>24794.420330464905</v>
      </c>
      <c r="AL46" s="181">
        <f t="shared" si="34"/>
        <v>9453.0163530891368</v>
      </c>
      <c r="AM46" s="181">
        <f t="shared" si="34"/>
        <v>2300.2293619956981</v>
      </c>
      <c r="AN46" s="181">
        <f t="shared" si="34"/>
        <v>19570.080585018033</v>
      </c>
      <c r="AO46" s="181">
        <f t="shared" si="34"/>
        <v>23247.218181720775</v>
      </c>
      <c r="AP46" s="181">
        <f t="shared" si="34"/>
        <v>17998.550561749507</v>
      </c>
      <c r="AQ46" s="181">
        <f t="shared" si="34"/>
        <v>12883.982444134381</v>
      </c>
      <c r="AR46" s="181">
        <f t="shared" si="34"/>
        <v>16174.016588037572</v>
      </c>
      <c r="AS46" s="181">
        <f t="shared" si="34"/>
        <v>15353.689097850074</v>
      </c>
      <c r="AT46" s="181">
        <f t="shared" ref="AT46" si="35">AT45+AS46</f>
        <v>14514.745718016362</v>
      </c>
      <c r="AU46" s="181">
        <f t="shared" ref="AU46" si="36">AU45+AT46</f>
        <v>24505.336301756062</v>
      </c>
      <c r="AV46" s="181">
        <f t="shared" ref="AV46" si="37">AV45+AU46</f>
        <v>61716.124909558959</v>
      </c>
      <c r="AW46" s="181">
        <f t="shared" ref="AW46" si="38">AW45+AV46</f>
        <v>3161018.6524025514</v>
      </c>
      <c r="AX46" s="181">
        <f t="shared" ref="AX46:AY46" si="39">AX45+AW46</f>
        <v>1668464.9365794656</v>
      </c>
      <c r="AY46" s="181">
        <f t="shared" si="39"/>
        <v>1609037.9737495549</v>
      </c>
      <c r="AZ46" s="181">
        <f t="shared" ref="AZ46" si="40">AZ45+AY46</f>
        <v>1609302.573749555</v>
      </c>
      <c r="BA46" s="181">
        <f t="shared" ref="BA46" si="41">BA45+AZ46</f>
        <v>1609302.573749555</v>
      </c>
      <c r="BB46" s="181">
        <f t="shared" ref="BB46" si="42">BB45+BA46</f>
        <v>1109470.7687495551</v>
      </c>
    </row>
    <row r="47" spans="2:59" x14ac:dyDescent="0.35">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row>
    <row r="48" spans="2:59" x14ac:dyDescent="0.35">
      <c r="C48" s="217" t="s">
        <v>198</v>
      </c>
      <c r="D48" s="218">
        <f>$D$7-$D$16</f>
        <v>1109470.7587495577</v>
      </c>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87"/>
      <c r="BD48" s="187"/>
      <c r="BE48" s="187"/>
      <c r="BF48" s="187">
        <f t="shared" ref="BF48:BG48" si="43">BF46-BF47</f>
        <v>0</v>
      </c>
      <c r="BG48" s="187">
        <f t="shared" si="43"/>
        <v>0</v>
      </c>
    </row>
    <row r="49" spans="4:49" x14ac:dyDescent="0.35">
      <c r="D49" s="220"/>
      <c r="AW49" s="187"/>
    </row>
    <row r="50" spans="4:49" x14ac:dyDescent="0.35">
      <c r="D50" s="220"/>
      <c r="F50" s="220"/>
      <c r="AW50" s="187"/>
    </row>
    <row r="51" spans="4:49" x14ac:dyDescent="0.35">
      <c r="AW51" s="187"/>
    </row>
  </sheetData>
  <pageMargins left="0.70866141732283472" right="0.70866141732283472" top="0.74803149606299213" bottom="0.74803149606299213" header="0.31496062992125984" footer="0.31496062992125984"/>
  <pageSetup paperSize="8"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S113"/>
  <sheetViews>
    <sheetView showGridLines="0" showRuler="0" topLeftCell="A78" zoomScaleNormal="100" zoomScalePageLayoutView="115" workbookViewId="0">
      <selection activeCell="A97" sqref="A97:XFD97"/>
    </sheetView>
  </sheetViews>
  <sheetFormatPr baseColWidth="10" defaultColWidth="11.42578125" defaultRowHeight="13.5" outlineLevelRow="3" outlineLevelCol="2" x14ac:dyDescent="0.2"/>
  <cols>
    <col min="1" max="1" width="3.42578125" style="47" customWidth="1"/>
    <col min="2" max="2" width="1" style="48" customWidth="1"/>
    <col min="3" max="3" width="3.7109375" style="48" customWidth="1"/>
    <col min="4" max="4" width="9.7109375" style="48" customWidth="1"/>
    <col min="5" max="5" width="24.42578125" style="48" customWidth="1"/>
    <col min="6" max="6" width="12.85546875" style="48" customWidth="1"/>
    <col min="7" max="7" width="17.5703125" style="48" customWidth="1"/>
    <col min="8" max="8" width="14.42578125" style="48" customWidth="1" outlineLevel="2"/>
    <col min="9" max="9" width="10.7109375" style="48" customWidth="1" outlineLevel="2"/>
    <col min="10" max="10" width="2.7109375" style="48" customWidth="1" collapsed="1"/>
    <col min="11" max="11" width="7" style="48" hidden="1" customWidth="1" outlineLevel="1"/>
    <col min="12" max="12" width="12" style="48" hidden="1" customWidth="1" outlineLevel="1"/>
    <col min="13" max="13" width="4.28515625" style="48" hidden="1" customWidth="1" outlineLevel="1"/>
    <col min="14" max="14" width="13" style="50" customWidth="1" collapsed="1"/>
    <col min="15" max="15" width="12.42578125" style="48" hidden="1" customWidth="1"/>
    <col min="16" max="16" width="3.7109375" style="48" hidden="1" customWidth="1"/>
    <col min="17" max="17" width="11.5703125" style="48" hidden="1" customWidth="1"/>
    <col min="18" max="18" width="3.28515625" style="48" hidden="1" customWidth="1"/>
    <col min="19" max="19" width="11.28515625" style="48" hidden="1" customWidth="1"/>
    <col min="20" max="20" width="2.42578125" style="48" hidden="1" customWidth="1"/>
    <col min="21" max="21" width="10.7109375" style="48" hidden="1" customWidth="1"/>
    <col min="22" max="22" width="10.28515625" style="48" hidden="1" customWidth="1"/>
    <col min="23" max="27" width="11.42578125" style="48" hidden="1" customWidth="1"/>
    <col min="28" max="28" width="9.28515625" style="48" hidden="1" customWidth="1"/>
    <col min="29" max="30" width="0" style="48" hidden="1" customWidth="1"/>
    <col min="31" max="31" width="1.42578125" style="48" customWidth="1"/>
    <col min="32" max="32" width="11.42578125" style="48" hidden="1" customWidth="1"/>
    <col min="33" max="33" width="5.7109375" style="48" hidden="1" customWidth="1"/>
    <col min="34" max="34" width="13.7109375" style="48" hidden="1" customWidth="1"/>
    <col min="35" max="35" width="13.28515625" style="48" hidden="1" customWidth="1"/>
    <col min="36" max="36" width="0" style="48" hidden="1" customWidth="1"/>
    <col min="37" max="37" width="13.28515625" style="48" hidden="1" customWidth="1"/>
    <col min="38" max="40" width="0" style="48" hidden="1" customWidth="1"/>
    <col min="41" max="41" width="11.42578125" style="48"/>
    <col min="42" max="42" width="15.5703125" style="48" customWidth="1"/>
    <col min="43" max="43" width="11.42578125" style="48"/>
    <col min="44" max="44" width="11.42578125" style="84"/>
    <col min="45" max="16384" width="11.42578125" style="48"/>
  </cols>
  <sheetData>
    <row r="1" spans="1:45" x14ac:dyDescent="0.2">
      <c r="G1" s="49"/>
      <c r="AR1" s="51"/>
    </row>
    <row r="2" spans="1:45" x14ac:dyDescent="0.2">
      <c r="G2" s="49"/>
      <c r="AR2" s="51"/>
    </row>
    <row r="3" spans="1:45" hidden="1" x14ac:dyDescent="0.2">
      <c r="G3" s="49"/>
      <c r="AR3" s="51"/>
    </row>
    <row r="4" spans="1:45" hidden="1" x14ac:dyDescent="0.2">
      <c r="G4" s="49"/>
      <c r="AR4" s="51"/>
    </row>
    <row r="5" spans="1:45" x14ac:dyDescent="0.2">
      <c r="G5" s="49"/>
      <c r="N5" s="52"/>
      <c r="AR5" s="51"/>
    </row>
    <row r="6" spans="1:45" x14ac:dyDescent="0.2">
      <c r="B6" s="238" t="s">
        <v>166</v>
      </c>
      <c r="C6" s="239"/>
      <c r="D6" s="239"/>
      <c r="E6" s="239"/>
      <c r="F6" s="240"/>
      <c r="G6" s="247" t="s">
        <v>3</v>
      </c>
      <c r="H6" s="244"/>
      <c r="I6" s="244"/>
      <c r="J6" s="53"/>
      <c r="K6" s="244" t="s">
        <v>4</v>
      </c>
      <c r="L6" s="244"/>
      <c r="M6" s="244"/>
      <c r="N6" s="54"/>
      <c r="O6" s="248" t="s">
        <v>3</v>
      </c>
      <c r="Q6" s="245" t="s">
        <v>3</v>
      </c>
      <c r="S6" s="245" t="s">
        <v>3</v>
      </c>
      <c r="AH6" s="48">
        <v>900</v>
      </c>
      <c r="AO6" s="237"/>
      <c r="AP6" s="237"/>
      <c r="AQ6" s="237"/>
      <c r="AR6" s="237"/>
      <c r="AS6" s="237"/>
    </row>
    <row r="7" spans="1:45" ht="14.25" thickBot="1" x14ac:dyDescent="0.25">
      <c r="B7" s="241"/>
      <c r="C7" s="242"/>
      <c r="D7" s="242"/>
      <c r="E7" s="242"/>
      <c r="F7" s="243"/>
      <c r="G7" s="247"/>
      <c r="H7" s="244"/>
      <c r="I7" s="244"/>
      <c r="J7" s="53"/>
      <c r="K7" s="244"/>
      <c r="L7" s="244"/>
      <c r="M7" s="244"/>
      <c r="N7" s="54"/>
      <c r="O7" s="249"/>
      <c r="Q7" s="246"/>
      <c r="S7" s="246"/>
      <c r="AH7" s="48">
        <f>+G11/AH6</f>
        <v>1247.0277777777778</v>
      </c>
      <c r="AO7" s="237"/>
      <c r="AP7" s="237"/>
      <c r="AQ7" s="237"/>
      <c r="AR7" s="237"/>
      <c r="AS7" s="237"/>
    </row>
    <row r="8" spans="1:45" ht="6.75" customHeight="1" thickTop="1" x14ac:dyDescent="0.2">
      <c r="AR8" s="51"/>
    </row>
    <row r="9" spans="1:45" s="62" customFormat="1" ht="15" x14ac:dyDescent="0.2">
      <c r="A9" s="55"/>
      <c r="B9" s="56" t="s">
        <v>5</v>
      </c>
      <c r="C9" s="56"/>
      <c r="D9" s="56"/>
      <c r="E9" s="56"/>
      <c r="F9" s="56"/>
      <c r="G9" s="57">
        <f>SUM(G10,G12,G18,G34,G44,G56,G59,G68,G70,G74)</f>
        <v>14949279.241250442</v>
      </c>
      <c r="H9" s="58"/>
      <c r="I9" s="58"/>
      <c r="J9" s="58"/>
      <c r="K9" s="59"/>
      <c r="L9" s="59"/>
      <c r="M9" s="59"/>
      <c r="N9" s="60"/>
      <c r="O9" s="61"/>
      <c r="Q9" s="63"/>
      <c r="S9" s="63"/>
      <c r="AB9" s="64"/>
      <c r="AC9" s="64"/>
      <c r="AO9" s="65"/>
      <c r="AP9" s="65"/>
      <c r="AQ9" s="65"/>
      <c r="AR9" s="66"/>
      <c r="AS9" s="67"/>
    </row>
    <row r="10" spans="1:45" s="62" customFormat="1" ht="15" outlineLevel="1" x14ac:dyDescent="0.2">
      <c r="A10" s="55"/>
      <c r="B10" s="68"/>
      <c r="C10" s="69" t="s">
        <v>6</v>
      </c>
      <c r="D10" s="69"/>
      <c r="E10" s="69"/>
      <c r="F10" s="69"/>
      <c r="G10" s="70">
        <f>SUM(G11)</f>
        <v>1122325</v>
      </c>
      <c r="H10" s="71"/>
      <c r="I10" s="68"/>
      <c r="J10" s="68"/>
      <c r="K10" s="68"/>
      <c r="L10" s="68"/>
      <c r="M10" s="72"/>
      <c r="N10" s="60"/>
      <c r="O10" s="61"/>
      <c r="Q10" s="63"/>
      <c r="S10" s="63"/>
      <c r="AB10" s="73"/>
      <c r="AC10" s="73"/>
      <c r="AO10" s="65"/>
      <c r="AP10" s="65"/>
      <c r="AQ10" s="65"/>
      <c r="AR10" s="66"/>
      <c r="AS10" s="67"/>
    </row>
    <row r="11" spans="1:45" ht="15" outlineLevel="2" x14ac:dyDescent="0.2">
      <c r="D11" s="74" t="s">
        <v>7</v>
      </c>
      <c r="E11" s="74"/>
      <c r="F11" s="74"/>
      <c r="G11" s="75">
        <v>1122325</v>
      </c>
      <c r="I11" s="1"/>
      <c r="M11" s="76"/>
      <c r="N11" s="54"/>
      <c r="O11" s="77"/>
      <c r="Q11" s="78"/>
      <c r="S11" s="78"/>
      <c r="AB11" s="79"/>
      <c r="AC11" s="79"/>
      <c r="AO11" s="65"/>
      <c r="AP11" s="65"/>
      <c r="AQ11" s="65"/>
      <c r="AR11" s="80"/>
      <c r="AS11" s="75"/>
    </row>
    <row r="12" spans="1:45" s="62" customFormat="1" ht="15" outlineLevel="1" x14ac:dyDescent="0.2">
      <c r="A12" s="55"/>
      <c r="B12" s="68"/>
      <c r="C12" s="69" t="s">
        <v>8</v>
      </c>
      <c r="D12" s="69"/>
      <c r="E12" s="69"/>
      <c r="F12" s="69"/>
      <c r="G12" s="70">
        <f>SUM(G13,G17)</f>
        <v>10095136.1</v>
      </c>
      <c r="H12" s="68"/>
      <c r="I12" s="68"/>
      <c r="J12" s="68"/>
      <c r="K12" s="68"/>
      <c r="L12" s="68"/>
      <c r="M12" s="72"/>
      <c r="N12" s="86"/>
      <c r="O12" s="61"/>
      <c r="Q12" s="63"/>
      <c r="S12" s="63"/>
      <c r="AB12" s="87"/>
      <c r="AC12" s="87"/>
      <c r="AO12" s="65"/>
      <c r="AP12" s="65"/>
      <c r="AQ12" s="65"/>
      <c r="AR12" s="66"/>
      <c r="AS12" s="67"/>
    </row>
    <row r="13" spans="1:45" ht="15" outlineLevel="2" x14ac:dyDescent="0.2">
      <c r="D13" s="74" t="s">
        <v>9</v>
      </c>
      <c r="E13" s="74"/>
      <c r="F13" s="74"/>
      <c r="G13" s="75">
        <f>SUM(G14:G16)</f>
        <v>98500</v>
      </c>
      <c r="M13" s="76"/>
      <c r="N13" s="54"/>
      <c r="O13" s="82"/>
      <c r="Q13" s="83"/>
      <c r="S13" s="83"/>
      <c r="AB13" s="79"/>
      <c r="AC13" s="79"/>
      <c r="AO13" s="65"/>
      <c r="AP13" s="65"/>
      <c r="AQ13" s="65"/>
      <c r="AR13" s="80"/>
      <c r="AS13" s="75"/>
    </row>
    <row r="14" spans="1:45" ht="15" outlineLevel="3" x14ac:dyDescent="0.2">
      <c r="E14" s="48" t="s">
        <v>76</v>
      </c>
      <c r="G14" s="81">
        <v>40000</v>
      </c>
      <c r="H14" s="88"/>
      <c r="I14" s="89"/>
      <c r="J14" s="89"/>
      <c r="K14" s="48" t="s">
        <v>65</v>
      </c>
      <c r="M14" s="76"/>
      <c r="N14" s="54"/>
      <c r="O14" s="82"/>
      <c r="Q14" s="83"/>
      <c r="S14" s="83"/>
      <c r="AB14" s="79"/>
      <c r="AC14" s="79"/>
      <c r="AO14" s="65"/>
      <c r="AP14" s="65"/>
      <c r="AQ14" s="65"/>
      <c r="AR14" s="51"/>
      <c r="AS14" s="81"/>
    </row>
    <row r="15" spans="1:45" ht="15" outlineLevel="3" x14ac:dyDescent="0.2">
      <c r="E15" s="48" t="s">
        <v>77</v>
      </c>
      <c r="G15" s="81">
        <v>31200</v>
      </c>
      <c r="H15" s="88"/>
      <c r="I15" s="89"/>
      <c r="J15" s="89"/>
      <c r="K15" s="48" t="s">
        <v>64</v>
      </c>
      <c r="M15" s="76"/>
      <c r="N15" s="54"/>
      <c r="O15" s="82"/>
      <c r="Q15" s="83"/>
      <c r="S15" s="83"/>
      <c r="AB15" s="79"/>
      <c r="AC15" s="79"/>
      <c r="AO15" s="65"/>
      <c r="AP15" s="65"/>
      <c r="AQ15" s="65"/>
      <c r="AR15" s="51"/>
      <c r="AS15" s="81"/>
    </row>
    <row r="16" spans="1:45" ht="15" outlineLevel="3" x14ac:dyDescent="0.2">
      <c r="E16" s="48" t="s">
        <v>78</v>
      </c>
      <c r="G16" s="81">
        <v>27300</v>
      </c>
      <c r="H16" s="88"/>
      <c r="I16" s="89"/>
      <c r="J16" s="89"/>
      <c r="M16" s="76"/>
      <c r="N16" s="54"/>
      <c r="O16" s="82"/>
      <c r="Q16" s="83"/>
      <c r="S16" s="83"/>
      <c r="AB16" s="79"/>
      <c r="AC16" s="79"/>
      <c r="AO16" s="65"/>
      <c r="AP16" s="65"/>
      <c r="AQ16" s="65"/>
      <c r="AR16" s="51"/>
      <c r="AS16" s="81"/>
    </row>
    <row r="17" spans="1:45" ht="15" outlineLevel="2" x14ac:dyDescent="0.2">
      <c r="D17" s="74" t="s">
        <v>10</v>
      </c>
      <c r="E17" s="74"/>
      <c r="F17" s="74"/>
      <c r="G17" s="75">
        <v>9996636.0999999996</v>
      </c>
      <c r="H17" s="90"/>
      <c r="I17" s="91"/>
      <c r="J17" s="91"/>
      <c r="K17" s="92"/>
      <c r="M17" s="76"/>
      <c r="N17" s="223"/>
      <c r="O17" s="82"/>
      <c r="Q17" s="83"/>
      <c r="S17" s="83"/>
      <c r="AB17" s="79"/>
      <c r="AC17" s="79"/>
      <c r="AM17" s="50"/>
      <c r="AO17" s="65"/>
      <c r="AP17" s="65"/>
      <c r="AQ17" s="65"/>
      <c r="AR17" s="80"/>
      <c r="AS17" s="75"/>
    </row>
    <row r="18" spans="1:45" s="62" customFormat="1" ht="15" outlineLevel="1" x14ac:dyDescent="0.2">
      <c r="A18" s="55"/>
      <c r="B18" s="94"/>
      <c r="C18" s="69" t="s">
        <v>11</v>
      </c>
      <c r="D18" s="69"/>
      <c r="E18" s="69"/>
      <c r="F18" s="69"/>
      <c r="G18" s="70">
        <f>SUM(G19,G23,G27)</f>
        <v>474575.88975999999</v>
      </c>
      <c r="H18" s="68"/>
      <c r="I18" s="68"/>
      <c r="J18" s="68"/>
      <c r="K18" s="68"/>
      <c r="L18" s="68"/>
      <c r="M18" s="68"/>
      <c r="N18" s="86"/>
      <c r="O18" s="61"/>
      <c r="Q18" s="63"/>
      <c r="S18" s="63"/>
      <c r="AB18" s="87"/>
      <c r="AC18" s="87"/>
      <c r="AO18" s="65"/>
      <c r="AP18" s="65"/>
      <c r="AQ18" s="65"/>
      <c r="AR18" s="66"/>
      <c r="AS18" s="67"/>
    </row>
    <row r="19" spans="1:45" ht="15" outlineLevel="2" x14ac:dyDescent="0.2">
      <c r="B19" s="49"/>
      <c r="D19" s="74" t="s">
        <v>12</v>
      </c>
      <c r="E19" s="74"/>
      <c r="F19" s="74"/>
      <c r="G19" s="75">
        <f>SUM(G20:G22)</f>
        <v>292323.46999999997</v>
      </c>
      <c r="H19" s="164"/>
      <c r="I19" s="165"/>
      <c r="J19" s="81"/>
      <c r="K19" s="97"/>
      <c r="L19" s="98"/>
      <c r="M19" s="99"/>
      <c r="N19" s="54"/>
      <c r="O19" s="82"/>
      <c r="Q19" s="83"/>
      <c r="S19" s="83"/>
      <c r="AB19" s="79"/>
      <c r="AC19" s="79"/>
      <c r="AO19" s="65"/>
      <c r="AP19" s="65"/>
      <c r="AQ19" s="65"/>
      <c r="AR19" s="80"/>
      <c r="AS19" s="75"/>
    </row>
    <row r="20" spans="1:45" ht="15" outlineLevel="3" x14ac:dyDescent="0.2">
      <c r="B20" s="49"/>
      <c r="E20" s="48" t="s">
        <v>13</v>
      </c>
      <c r="G20" s="101">
        <v>116929.39</v>
      </c>
      <c r="H20" s="93"/>
      <c r="I20" s="100"/>
      <c r="J20" s="100"/>
      <c r="K20" s="48" t="e">
        <f>#REF!</f>
        <v>#REF!</v>
      </c>
      <c r="L20" s="100" t="s">
        <v>14</v>
      </c>
      <c r="M20" s="54"/>
      <c r="N20" s="54"/>
      <c r="O20" s="82"/>
      <c r="Q20" s="83"/>
      <c r="S20" s="83"/>
      <c r="AB20" s="79"/>
      <c r="AC20" s="79"/>
      <c r="AO20" s="65"/>
      <c r="AP20" s="65"/>
      <c r="AQ20" s="65"/>
      <c r="AR20" s="102"/>
      <c r="AS20" s="101"/>
    </row>
    <row r="21" spans="1:45" ht="15" outlineLevel="3" x14ac:dyDescent="0.2">
      <c r="B21" s="49"/>
      <c r="E21" s="48" t="s">
        <v>15</v>
      </c>
      <c r="G21" s="81">
        <v>87697.04</v>
      </c>
      <c r="H21" s="93"/>
      <c r="I21" s="100"/>
      <c r="J21" s="100"/>
      <c r="K21" s="103" t="e">
        <f>#REF!</f>
        <v>#REF!</v>
      </c>
      <c r="L21" s="100" t="s">
        <v>67</v>
      </c>
      <c r="M21" s="54"/>
      <c r="N21" s="54"/>
      <c r="O21" s="82"/>
      <c r="Q21" s="83"/>
      <c r="S21" s="83"/>
      <c r="AB21" s="79"/>
      <c r="AC21" s="79"/>
      <c r="AO21" s="65"/>
      <c r="AP21" s="65"/>
      <c r="AQ21" s="65"/>
      <c r="AR21" s="51"/>
      <c r="AS21" s="81"/>
    </row>
    <row r="22" spans="1:45" ht="15" outlineLevel="3" x14ac:dyDescent="0.2">
      <c r="B22" s="49"/>
      <c r="E22" s="48" t="s">
        <v>16</v>
      </c>
      <c r="G22" s="81">
        <v>87697.04</v>
      </c>
      <c r="H22" s="93"/>
      <c r="I22" s="100"/>
      <c r="J22" s="100"/>
      <c r="K22" s="104"/>
      <c r="M22" s="54"/>
      <c r="N22" s="54"/>
      <c r="O22" s="82"/>
      <c r="Q22" s="83"/>
      <c r="S22" s="83"/>
      <c r="AB22" s="79"/>
      <c r="AC22" s="79"/>
      <c r="AO22" s="65"/>
      <c r="AP22" s="65"/>
      <c r="AQ22" s="65"/>
      <c r="AR22" s="51"/>
      <c r="AS22" s="81"/>
    </row>
    <row r="23" spans="1:45" ht="15" outlineLevel="2" x14ac:dyDescent="0.2">
      <c r="B23" s="49"/>
      <c r="D23" s="74" t="s">
        <v>17</v>
      </c>
      <c r="E23" s="74"/>
      <c r="F23" s="74"/>
      <c r="G23" s="75">
        <f>SUM(G24:G26)</f>
        <v>122280</v>
      </c>
      <c r="L23" s="51"/>
      <c r="M23" s="76"/>
      <c r="N23" s="54"/>
      <c r="O23" s="82"/>
      <c r="Q23" s="83"/>
      <c r="S23" s="83"/>
      <c r="AB23" s="79"/>
      <c r="AC23" s="79"/>
      <c r="AO23" s="65"/>
      <c r="AP23" s="65"/>
      <c r="AQ23" s="65"/>
      <c r="AR23" s="80"/>
      <c r="AS23" s="75"/>
    </row>
    <row r="24" spans="1:45" ht="15" outlineLevel="3" x14ac:dyDescent="0.2">
      <c r="B24" s="49"/>
      <c r="E24" s="48" t="s">
        <v>18</v>
      </c>
      <c r="G24" s="81">
        <v>95000</v>
      </c>
      <c r="I24" s="100"/>
      <c r="J24" s="100"/>
      <c r="K24" s="51" t="e">
        <f>+#REF!</f>
        <v>#REF!</v>
      </c>
      <c r="L24" s="48" t="s">
        <v>66</v>
      </c>
      <c r="M24" s="76"/>
      <c r="N24" s="54"/>
      <c r="O24" s="82"/>
      <c r="Q24" s="83"/>
      <c r="S24" s="83"/>
      <c r="AB24" s="79"/>
      <c r="AC24" s="79"/>
      <c r="AO24" s="65"/>
      <c r="AP24" s="65"/>
      <c r="AQ24" s="65"/>
      <c r="AR24" s="51"/>
      <c r="AS24" s="81"/>
    </row>
    <row r="25" spans="1:45" ht="15" outlineLevel="3" x14ac:dyDescent="0.2">
      <c r="B25" s="49"/>
      <c r="E25" s="48" t="s">
        <v>19</v>
      </c>
      <c r="G25" s="81">
        <v>5200</v>
      </c>
      <c r="H25" s="105"/>
      <c r="L25" s="52"/>
      <c r="M25" s="76"/>
      <c r="N25" s="54"/>
      <c r="O25" s="82"/>
      <c r="Q25" s="83"/>
      <c r="S25" s="83"/>
      <c r="AB25" s="79"/>
      <c r="AC25" s="79"/>
      <c r="AO25" s="65"/>
      <c r="AP25" s="65"/>
      <c r="AQ25" s="65"/>
      <c r="AR25" s="51"/>
      <c r="AS25" s="81"/>
    </row>
    <row r="26" spans="1:45" ht="15" outlineLevel="3" x14ac:dyDescent="0.2">
      <c r="B26" s="49"/>
      <c r="E26" s="48" t="s">
        <v>20</v>
      </c>
      <c r="G26" s="81">
        <v>22080</v>
      </c>
      <c r="H26" s="106"/>
      <c r="M26" s="76"/>
      <c r="N26" s="54"/>
      <c r="O26" s="82"/>
      <c r="Q26" s="83"/>
      <c r="S26" s="83"/>
      <c r="AB26" s="79"/>
      <c r="AC26" s="79"/>
      <c r="AO26" s="65"/>
      <c r="AP26" s="65"/>
      <c r="AQ26" s="65"/>
      <c r="AR26" s="51"/>
      <c r="AS26" s="81"/>
    </row>
    <row r="27" spans="1:45" ht="15" outlineLevel="2" x14ac:dyDescent="0.2">
      <c r="B27" s="49"/>
      <c r="D27" s="74" t="s">
        <v>21</v>
      </c>
      <c r="E27" s="74"/>
      <c r="F27" s="74"/>
      <c r="G27" s="75">
        <f>SUM(G28:G33)</f>
        <v>59972.419760000004</v>
      </c>
      <c r="M27" s="76"/>
      <c r="N27" s="54"/>
      <c r="O27" s="82"/>
      <c r="Q27" s="83"/>
      <c r="S27" s="83"/>
      <c r="AB27" s="79"/>
      <c r="AC27" s="79"/>
      <c r="AO27" s="65"/>
      <c r="AP27" s="65"/>
      <c r="AQ27" s="65"/>
      <c r="AR27" s="80"/>
      <c r="AS27" s="75"/>
    </row>
    <row r="28" spans="1:45" ht="13.5" customHeight="1" outlineLevel="3" x14ac:dyDescent="0.2">
      <c r="B28" s="49"/>
      <c r="E28" s="48" t="s">
        <v>22</v>
      </c>
      <c r="G28" s="81">
        <v>2500</v>
      </c>
      <c r="M28" s="107"/>
      <c r="N28" s="54"/>
      <c r="O28" s="82"/>
      <c r="Q28" s="83"/>
      <c r="S28" s="83"/>
      <c r="AB28" s="79"/>
      <c r="AC28" s="79"/>
      <c r="AO28" s="65"/>
      <c r="AP28" s="65"/>
      <c r="AQ28" s="65"/>
      <c r="AR28" s="51"/>
      <c r="AS28" s="81"/>
    </row>
    <row r="29" spans="1:45" ht="13.5" customHeight="1" outlineLevel="3" x14ac:dyDescent="0.2">
      <c r="B29" s="49"/>
      <c r="E29" s="48" t="s">
        <v>23</v>
      </c>
      <c r="G29" s="81">
        <v>16058.75</v>
      </c>
      <c r="H29" s="106"/>
      <c r="M29" s="107"/>
      <c r="N29" s="54"/>
      <c r="O29" s="82"/>
      <c r="Q29" s="83"/>
      <c r="S29" s="83"/>
      <c r="AB29" s="79"/>
      <c r="AC29" s="79"/>
      <c r="AO29" s="65"/>
      <c r="AP29" s="65"/>
      <c r="AQ29" s="65"/>
      <c r="AR29" s="51"/>
      <c r="AS29" s="81"/>
    </row>
    <row r="30" spans="1:45" ht="13.5" customHeight="1" outlineLevel="3" x14ac:dyDescent="0.2">
      <c r="B30" s="49"/>
      <c r="E30" s="48" t="s">
        <v>24</v>
      </c>
      <c r="G30" s="81">
        <v>9695.9500000000007</v>
      </c>
      <c r="M30" s="107"/>
      <c r="N30" s="54"/>
      <c r="O30" s="82"/>
      <c r="Q30" s="83"/>
      <c r="S30" s="83"/>
      <c r="AB30" s="79"/>
      <c r="AC30" s="79"/>
      <c r="AO30" s="65"/>
      <c r="AP30" s="65"/>
      <c r="AQ30" s="65"/>
      <c r="AR30" s="51"/>
      <c r="AS30" s="81"/>
    </row>
    <row r="31" spans="1:45" ht="13.5" customHeight="1" outlineLevel="3" x14ac:dyDescent="0.2">
      <c r="B31" s="49"/>
      <c r="E31" s="48" t="s">
        <v>25</v>
      </c>
      <c r="G31" s="81">
        <v>5700</v>
      </c>
      <c r="H31" s="88"/>
      <c r="I31" s="89"/>
      <c r="J31" s="89"/>
      <c r="K31" s="51"/>
      <c r="M31" s="107"/>
      <c r="N31" s="54"/>
      <c r="O31" s="82"/>
      <c r="Q31" s="83"/>
      <c r="S31" s="83"/>
      <c r="AB31" s="79"/>
      <c r="AC31" s="79"/>
      <c r="AO31" s="65"/>
      <c r="AP31" s="65"/>
      <c r="AQ31" s="65"/>
      <c r="AR31" s="51"/>
      <c r="AS31" s="81"/>
    </row>
    <row r="32" spans="1:45" ht="13.5" customHeight="1" outlineLevel="3" x14ac:dyDescent="0.2">
      <c r="B32" s="49"/>
      <c r="E32" s="48" t="s">
        <v>68</v>
      </c>
      <c r="G32" s="81">
        <v>13008.85988</v>
      </c>
      <c r="H32" s="52"/>
      <c r="L32" s="108"/>
      <c r="M32" s="109"/>
      <c r="N32" s="54"/>
      <c r="O32" s="82"/>
      <c r="Q32" s="83"/>
      <c r="S32" s="83"/>
      <c r="AB32" s="79"/>
      <c r="AC32" s="79"/>
      <c r="AO32" s="65"/>
      <c r="AP32" s="65"/>
      <c r="AQ32" s="65"/>
      <c r="AR32" s="51"/>
      <c r="AS32" s="81"/>
    </row>
    <row r="33" spans="1:45" ht="13.5" customHeight="1" outlineLevel="3" x14ac:dyDescent="0.2">
      <c r="B33" s="49"/>
      <c r="E33" s="48" t="s">
        <v>26</v>
      </c>
      <c r="G33" s="81">
        <v>13008.85988</v>
      </c>
      <c r="H33" s="52"/>
      <c r="L33" s="108"/>
      <c r="M33" s="109"/>
      <c r="N33" s="54"/>
      <c r="O33" s="82"/>
      <c r="Q33" s="83"/>
      <c r="S33" s="83"/>
      <c r="AB33" s="79"/>
      <c r="AC33" s="79"/>
      <c r="AO33" s="65"/>
      <c r="AP33" s="65"/>
      <c r="AQ33" s="65"/>
      <c r="AR33" s="51"/>
      <c r="AS33" s="81"/>
    </row>
    <row r="34" spans="1:45" s="62" customFormat="1" ht="15" outlineLevel="1" x14ac:dyDescent="0.2">
      <c r="A34" s="55"/>
      <c r="B34" s="68"/>
      <c r="C34" s="69" t="s">
        <v>27</v>
      </c>
      <c r="D34" s="69"/>
      <c r="E34" s="69"/>
      <c r="F34" s="69"/>
      <c r="G34" s="70">
        <f>SUM(G35)</f>
        <v>501684.58644520096</v>
      </c>
      <c r="H34" s="68"/>
      <c r="I34" s="68"/>
      <c r="J34" s="68"/>
      <c r="K34" s="68"/>
      <c r="L34" s="68"/>
      <c r="M34" s="68"/>
      <c r="N34" s="86"/>
      <c r="O34" s="61"/>
      <c r="Q34" s="63"/>
      <c r="S34" s="63"/>
      <c r="AB34" s="87"/>
      <c r="AC34" s="87"/>
      <c r="AO34" s="65"/>
      <c r="AP34" s="65"/>
      <c r="AQ34" s="65"/>
      <c r="AR34" s="66"/>
      <c r="AS34" s="67"/>
    </row>
    <row r="35" spans="1:45" ht="15" outlineLevel="2" x14ac:dyDescent="0.2">
      <c r="D35" s="74" t="s">
        <v>28</v>
      </c>
      <c r="E35" s="100"/>
      <c r="F35" s="100"/>
      <c r="G35" s="75">
        <f>SUM(G36:G43)</f>
        <v>501684.58644520096</v>
      </c>
      <c r="K35" s="76"/>
      <c r="L35" s="76"/>
      <c r="M35" s="76"/>
      <c r="N35" s="54"/>
      <c r="O35" s="82"/>
      <c r="Q35" s="83"/>
      <c r="S35" s="83"/>
      <c r="AB35" s="79"/>
      <c r="AC35" s="79"/>
      <c r="AO35" s="65"/>
      <c r="AP35" s="65"/>
      <c r="AQ35" s="65"/>
      <c r="AR35" s="80"/>
      <c r="AS35" s="75"/>
    </row>
    <row r="36" spans="1:45" ht="15" outlineLevel="3" x14ac:dyDescent="0.2">
      <c r="E36" s="48" t="s">
        <v>29</v>
      </c>
      <c r="G36" s="81">
        <v>98867.33</v>
      </c>
      <c r="H36" s="110"/>
      <c r="K36" s="76"/>
      <c r="L36" s="76"/>
      <c r="M36" s="54"/>
      <c r="N36" s="54"/>
      <c r="O36" s="82"/>
      <c r="Q36" s="83"/>
      <c r="S36" s="83"/>
      <c r="AB36" s="79"/>
      <c r="AC36" s="79"/>
      <c r="AO36" s="65"/>
      <c r="AP36" s="65"/>
      <c r="AQ36" s="65"/>
      <c r="AR36" s="51"/>
      <c r="AS36" s="81"/>
    </row>
    <row r="37" spans="1:45" ht="15" outlineLevel="3" x14ac:dyDescent="0.2">
      <c r="E37" s="48" t="s">
        <v>30</v>
      </c>
      <c r="G37" s="81">
        <v>258876.30999999997</v>
      </c>
      <c r="H37" s="110"/>
      <c r="K37" s="76"/>
      <c r="L37" s="76"/>
      <c r="M37" s="54"/>
      <c r="N37" s="54"/>
      <c r="O37" s="82"/>
      <c r="Q37" s="83"/>
      <c r="S37" s="83"/>
      <c r="AB37" s="79"/>
      <c r="AC37" s="79"/>
      <c r="AO37" s="65"/>
      <c r="AP37" s="65"/>
      <c r="AQ37" s="65"/>
      <c r="AR37" s="51"/>
      <c r="AS37" s="81"/>
    </row>
    <row r="38" spans="1:45" ht="10.5" customHeight="1" outlineLevel="3" x14ac:dyDescent="0.2">
      <c r="E38" s="48" t="s">
        <v>31</v>
      </c>
      <c r="G38" s="81">
        <v>0</v>
      </c>
      <c r="K38" s="76"/>
      <c r="L38" s="76"/>
      <c r="M38" s="54"/>
      <c r="N38" s="54"/>
      <c r="O38" s="82"/>
      <c r="Q38" s="83"/>
      <c r="S38" s="83"/>
      <c r="AB38" s="79"/>
      <c r="AC38" s="79"/>
      <c r="AO38" s="65"/>
      <c r="AP38" s="65"/>
      <c r="AQ38" s="65"/>
      <c r="AR38" s="51"/>
      <c r="AS38" s="81"/>
    </row>
    <row r="39" spans="1:45" ht="15" outlineLevel="3" x14ac:dyDescent="0.2">
      <c r="E39" s="48" t="s">
        <v>32</v>
      </c>
      <c r="G39" s="81">
        <v>49433.667543999996</v>
      </c>
      <c r="K39" s="107"/>
      <c r="L39" s="107"/>
      <c r="M39" s="54"/>
      <c r="N39" s="54"/>
      <c r="O39" s="82"/>
      <c r="Q39" s="83"/>
      <c r="S39" s="83"/>
      <c r="AB39" s="79"/>
      <c r="AC39" s="79"/>
      <c r="AO39" s="65"/>
      <c r="AP39" s="65"/>
      <c r="AQ39" s="65"/>
      <c r="AR39" s="51"/>
      <c r="AS39" s="81"/>
    </row>
    <row r="40" spans="1:45" ht="11.25" customHeight="1" outlineLevel="3" x14ac:dyDescent="0.2">
      <c r="E40" s="48" t="s">
        <v>61</v>
      </c>
      <c r="G40" s="81">
        <v>0</v>
      </c>
      <c r="H40" s="106"/>
      <c r="I40" s="108"/>
      <c r="J40" s="108"/>
      <c r="K40" s="48" t="s">
        <v>71</v>
      </c>
      <c r="L40" s="108"/>
      <c r="M40" s="107"/>
      <c r="N40" s="54"/>
      <c r="O40" s="82"/>
      <c r="Q40" s="83"/>
      <c r="S40" s="83"/>
      <c r="AB40" s="79"/>
      <c r="AC40" s="79"/>
      <c r="AO40" s="65"/>
      <c r="AP40" s="65"/>
      <c r="AQ40" s="65"/>
      <c r="AR40" s="51"/>
      <c r="AS40" s="81"/>
    </row>
    <row r="41" spans="1:45" ht="15" outlineLevel="3" x14ac:dyDescent="0.2">
      <c r="E41" s="48" t="s">
        <v>87</v>
      </c>
      <c r="G41" s="81">
        <v>34568.503666200006</v>
      </c>
      <c r="K41" s="48" t="s">
        <v>69</v>
      </c>
      <c r="M41" s="107"/>
      <c r="N41" s="54"/>
      <c r="O41" s="82"/>
      <c r="Q41" s="83"/>
      <c r="S41" s="83"/>
      <c r="AB41" s="79"/>
      <c r="AC41" s="79"/>
      <c r="AO41" s="65"/>
      <c r="AP41" s="65"/>
      <c r="AQ41" s="65"/>
      <c r="AR41" s="51"/>
      <c r="AS41" s="81"/>
    </row>
    <row r="42" spans="1:45" ht="15" outlineLevel="3" x14ac:dyDescent="0.2">
      <c r="E42" s="48" t="s">
        <v>33</v>
      </c>
      <c r="G42" s="81">
        <v>37773.742109999999</v>
      </c>
      <c r="K42" s="48" t="s">
        <v>70</v>
      </c>
      <c r="M42" s="76"/>
      <c r="N42" s="54"/>
      <c r="O42" s="82"/>
      <c r="Q42" s="83"/>
      <c r="S42" s="83"/>
      <c r="AB42" s="79"/>
      <c r="AC42" s="79"/>
      <c r="AO42" s="65"/>
      <c r="AP42" s="65"/>
      <c r="AQ42" s="65"/>
      <c r="AR42" s="51"/>
      <c r="AS42" s="81"/>
    </row>
    <row r="43" spans="1:45" ht="15" outlineLevel="3" x14ac:dyDescent="0.2">
      <c r="E43" s="48" t="s">
        <v>34</v>
      </c>
      <c r="G43" s="81">
        <v>22165.033125001006</v>
      </c>
      <c r="K43" s="48" t="s">
        <v>62</v>
      </c>
      <c r="M43" s="107"/>
      <c r="N43" s="54"/>
      <c r="O43" s="82"/>
      <c r="Q43" s="83"/>
      <c r="S43" s="83"/>
      <c r="AB43" s="79"/>
      <c r="AC43" s="79"/>
      <c r="AO43" s="65"/>
      <c r="AP43" s="65"/>
      <c r="AQ43" s="65"/>
      <c r="AR43" s="51"/>
      <c r="AS43" s="81"/>
    </row>
    <row r="44" spans="1:45" s="62" customFormat="1" ht="15" outlineLevel="1" x14ac:dyDescent="0.2">
      <c r="A44" s="55"/>
      <c r="B44" s="68"/>
      <c r="C44" s="69" t="s">
        <v>35</v>
      </c>
      <c r="D44" s="69"/>
      <c r="E44" s="69"/>
      <c r="F44" s="69"/>
      <c r="G44" s="70">
        <f>SUM(G45,G49,G50,G53)</f>
        <v>938181.16193735565</v>
      </c>
      <c r="H44" s="68"/>
      <c r="I44" s="68"/>
      <c r="J44" s="68"/>
      <c r="K44" s="68"/>
      <c r="L44" s="68"/>
      <c r="M44" s="72"/>
      <c r="N44" s="86"/>
      <c r="O44" s="61"/>
      <c r="Q44" s="63"/>
      <c r="S44" s="63"/>
      <c r="AB44" s="87"/>
      <c r="AC44" s="87"/>
      <c r="AO44" s="65"/>
      <c r="AP44" s="65"/>
      <c r="AQ44" s="65"/>
      <c r="AR44" s="66"/>
      <c r="AS44" s="67"/>
    </row>
    <row r="45" spans="1:45" ht="15" outlineLevel="2" x14ac:dyDescent="0.2">
      <c r="D45" s="224" t="s">
        <v>200</v>
      </c>
      <c r="E45" s="100"/>
      <c r="F45" s="100"/>
      <c r="G45" s="75">
        <v>146295</v>
      </c>
      <c r="M45" s="107"/>
      <c r="N45" s="54"/>
      <c r="O45" s="82"/>
      <c r="Q45" s="83"/>
      <c r="S45" s="83"/>
      <c r="AB45" s="79"/>
      <c r="AC45" s="79"/>
      <c r="AO45" s="65"/>
      <c r="AP45" s="65"/>
      <c r="AQ45" s="65"/>
      <c r="AR45" s="80"/>
      <c r="AS45" s="75"/>
    </row>
    <row r="46" spans="1:45" ht="15" outlineLevel="3" x14ac:dyDescent="0.2">
      <c r="E46" s="48" t="s">
        <v>36</v>
      </c>
      <c r="G46" s="81">
        <v>146295</v>
      </c>
      <c r="H46" s="100"/>
      <c r="I46" s="100"/>
      <c r="J46" s="100"/>
      <c r="K46" s="100"/>
      <c r="L46" s="100"/>
      <c r="M46" s="111"/>
      <c r="N46" s="54"/>
      <c r="O46" s="82"/>
      <c r="Q46" s="83"/>
      <c r="S46" s="83"/>
      <c r="AB46" s="79"/>
      <c r="AC46" s="79"/>
      <c r="AO46" s="65"/>
      <c r="AP46" s="65"/>
      <c r="AQ46" s="65"/>
      <c r="AR46" s="51"/>
      <c r="AS46" s="81"/>
    </row>
    <row r="47" spans="1:45" ht="15" outlineLevel="3" x14ac:dyDescent="0.2">
      <c r="E47" s="48" t="s">
        <v>37</v>
      </c>
      <c r="G47" s="81">
        <v>0</v>
      </c>
      <c r="M47" s="107"/>
      <c r="N47" s="54"/>
      <c r="O47" s="82"/>
      <c r="Q47" s="83"/>
      <c r="S47" s="83"/>
      <c r="AB47" s="79"/>
      <c r="AC47" s="79"/>
      <c r="AO47" s="65"/>
      <c r="AP47" s="65"/>
      <c r="AQ47" s="65"/>
      <c r="AR47" s="51"/>
      <c r="AS47" s="81"/>
    </row>
    <row r="48" spans="1:45" ht="15" outlineLevel="3" x14ac:dyDescent="0.2">
      <c r="E48" s="48" t="s">
        <v>38</v>
      </c>
      <c r="G48" s="81">
        <v>0</v>
      </c>
      <c r="M48" s="107"/>
      <c r="N48" s="54"/>
      <c r="O48" s="82"/>
      <c r="Q48" s="83"/>
      <c r="S48" s="83"/>
      <c r="AB48" s="79"/>
      <c r="AC48" s="79"/>
      <c r="AO48" s="65"/>
      <c r="AP48" s="65"/>
      <c r="AQ48" s="65"/>
      <c r="AR48" s="51"/>
      <c r="AS48" s="81"/>
    </row>
    <row r="49" spans="1:45" ht="15" outlineLevel="2" x14ac:dyDescent="0.2">
      <c r="D49" s="224" t="s">
        <v>201</v>
      </c>
      <c r="E49" s="100"/>
      <c r="F49" s="100"/>
      <c r="G49" s="75">
        <v>40637.5</v>
      </c>
      <c r="H49" s="104"/>
      <c r="I49" s="104"/>
      <c r="J49" s="104"/>
      <c r="K49" s="92"/>
      <c r="L49" s="92"/>
      <c r="M49" s="107"/>
      <c r="N49" s="54"/>
      <c r="O49" s="82"/>
      <c r="Q49" s="83"/>
      <c r="S49" s="83"/>
      <c r="AB49" s="79"/>
      <c r="AC49" s="79"/>
      <c r="AO49" s="65"/>
      <c r="AP49" s="65"/>
      <c r="AQ49" s="65"/>
      <c r="AR49" s="80"/>
      <c r="AS49" s="75"/>
    </row>
    <row r="50" spans="1:45" ht="15" outlineLevel="2" x14ac:dyDescent="0.2">
      <c r="D50" s="74" t="s">
        <v>39</v>
      </c>
      <c r="E50" s="74"/>
      <c r="F50" s="74"/>
      <c r="G50" s="75">
        <f>SUM(G51:G52)</f>
        <v>674300.48485402227</v>
      </c>
      <c r="H50" s="165"/>
      <c r="K50" s="112"/>
      <c r="M50" s="111"/>
      <c r="N50" s="54"/>
      <c r="O50" s="82"/>
      <c r="Q50" s="83"/>
      <c r="S50" s="83"/>
      <c r="AB50" s="79"/>
      <c r="AC50" s="79"/>
      <c r="AO50" s="65"/>
      <c r="AP50" s="65"/>
      <c r="AQ50" s="65"/>
      <c r="AR50" s="80"/>
      <c r="AS50" s="75"/>
    </row>
    <row r="51" spans="1:45" ht="15" outlineLevel="3" x14ac:dyDescent="0.2">
      <c r="E51" s="48" t="s">
        <v>40</v>
      </c>
      <c r="G51" s="81">
        <v>56107.5</v>
      </c>
      <c r="H51" s="106"/>
      <c r="I51" s="108"/>
      <c r="J51" s="108"/>
      <c r="L51" s="108"/>
      <c r="M51" s="107"/>
      <c r="N51" s="54"/>
      <c r="O51" s="82"/>
      <c r="Q51" s="83"/>
      <c r="S51" s="83"/>
      <c r="AB51" s="79"/>
      <c r="AC51" s="79"/>
      <c r="AO51" s="65"/>
      <c r="AP51" s="65"/>
      <c r="AQ51" s="65"/>
      <c r="AR51" s="51"/>
      <c r="AS51" s="81"/>
    </row>
    <row r="52" spans="1:45" ht="15" outlineLevel="3" x14ac:dyDescent="0.2">
      <c r="E52" s="48" t="s">
        <v>85</v>
      </c>
      <c r="G52" s="81">
        <v>618192.98485402227</v>
      </c>
      <c r="H52" s="106"/>
      <c r="I52" s="108"/>
      <c r="J52" s="108"/>
      <c r="K52" s="92"/>
      <c r="L52" s="108"/>
      <c r="M52" s="107"/>
      <c r="N52" s="54"/>
      <c r="O52" s="82"/>
      <c r="Q52" s="83"/>
      <c r="S52" s="83"/>
      <c r="AB52" s="79"/>
      <c r="AC52" s="79"/>
      <c r="AO52" s="65"/>
      <c r="AP52" s="65"/>
      <c r="AQ52" s="65"/>
      <c r="AR52" s="51"/>
      <c r="AS52" s="81"/>
    </row>
    <row r="53" spans="1:45" ht="15" outlineLevel="2" x14ac:dyDescent="0.2">
      <c r="D53" s="74" t="s">
        <v>41</v>
      </c>
      <c r="E53" s="74"/>
      <c r="F53" s="74"/>
      <c r="G53" s="75">
        <f>SUM(G54:G55)</f>
        <v>76948.177083333328</v>
      </c>
      <c r="H53" s="96"/>
      <c r="K53" s="100"/>
      <c r="M53" s="111"/>
      <c r="N53" s="54"/>
      <c r="O53" s="82"/>
      <c r="Q53" s="83"/>
      <c r="S53" s="83"/>
      <c r="AB53" s="79"/>
      <c r="AC53" s="79"/>
      <c r="AO53" s="65"/>
      <c r="AP53" s="65"/>
      <c r="AQ53" s="65"/>
      <c r="AR53" s="80"/>
      <c r="AS53" s="75"/>
    </row>
    <row r="54" spans="1:45" ht="15" outlineLevel="3" x14ac:dyDescent="0.2">
      <c r="E54" s="48" t="s">
        <v>42</v>
      </c>
      <c r="G54" s="81">
        <v>0</v>
      </c>
      <c r="H54" s="106"/>
      <c r="I54" s="108"/>
      <c r="J54" s="108"/>
      <c r="K54" s="100"/>
      <c r="L54" s="108"/>
      <c r="M54" s="111"/>
      <c r="N54" s="54"/>
      <c r="O54" s="82"/>
      <c r="Q54" s="83"/>
      <c r="S54" s="83"/>
      <c r="AB54" s="79"/>
      <c r="AC54" s="79"/>
      <c r="AO54" s="65"/>
      <c r="AP54" s="65"/>
      <c r="AQ54" s="65"/>
      <c r="AR54" s="51"/>
      <c r="AS54" s="81"/>
    </row>
    <row r="55" spans="1:45" ht="15" outlineLevel="3" x14ac:dyDescent="0.2">
      <c r="E55" s="48" t="s">
        <v>43</v>
      </c>
      <c r="G55" s="81">
        <v>76948.177083333328</v>
      </c>
      <c r="H55" s="106"/>
      <c r="I55" s="113"/>
      <c r="J55" s="108"/>
      <c r="L55" s="108"/>
      <c r="M55" s="107"/>
      <c r="N55" s="54"/>
      <c r="O55" s="82"/>
      <c r="Q55" s="83"/>
      <c r="S55" s="83"/>
      <c r="AB55" s="79"/>
      <c r="AC55" s="79"/>
      <c r="AO55" s="65"/>
      <c r="AP55" s="65"/>
      <c r="AQ55" s="65"/>
      <c r="AR55" s="51"/>
      <c r="AS55" s="81"/>
    </row>
    <row r="56" spans="1:45" s="62" customFormat="1" ht="15" outlineLevel="1" x14ac:dyDescent="0.2">
      <c r="A56" s="55"/>
      <c r="B56" s="68"/>
      <c r="C56" s="69" t="s">
        <v>44</v>
      </c>
      <c r="D56" s="69"/>
      <c r="E56" s="69"/>
      <c r="F56" s="69"/>
      <c r="G56" s="114">
        <f>SUM(G57,G58)</f>
        <v>481762.49999999994</v>
      </c>
      <c r="H56" s="115"/>
      <c r="I56" s="68"/>
      <c r="J56" s="68"/>
      <c r="K56" s="68"/>
      <c r="L56" s="68"/>
      <c r="M56" s="72"/>
      <c r="N56" s="86"/>
      <c r="O56" s="61"/>
      <c r="Q56" s="63"/>
      <c r="S56" s="63"/>
      <c r="AB56" s="87"/>
      <c r="AC56" s="87"/>
      <c r="AO56" s="65"/>
      <c r="AP56" s="65"/>
      <c r="AQ56" s="65"/>
      <c r="AR56" s="66"/>
      <c r="AS56" s="67"/>
    </row>
    <row r="57" spans="1:45" ht="15" outlineLevel="2" x14ac:dyDescent="0.2">
      <c r="D57" s="74" t="s">
        <v>45</v>
      </c>
      <c r="E57" s="74"/>
      <c r="F57" s="74"/>
      <c r="G57" s="75">
        <v>160587.5</v>
      </c>
      <c r="H57" s="163"/>
      <c r="M57" s="107"/>
      <c r="N57" s="54"/>
      <c r="O57" s="82"/>
      <c r="Q57" s="83"/>
      <c r="S57" s="83"/>
      <c r="AB57" s="79"/>
      <c r="AC57" s="79"/>
      <c r="AO57" s="65"/>
      <c r="AP57" s="65"/>
      <c r="AQ57" s="65"/>
      <c r="AR57" s="80"/>
      <c r="AS57" s="75"/>
    </row>
    <row r="58" spans="1:45" ht="15" outlineLevel="2" x14ac:dyDescent="0.2">
      <c r="D58" s="74" t="s">
        <v>46</v>
      </c>
      <c r="E58" s="74"/>
      <c r="F58" s="74"/>
      <c r="G58" s="116">
        <v>321174.99999999994</v>
      </c>
      <c r="H58" s="163"/>
      <c r="I58" s="117"/>
      <c r="J58" s="108"/>
      <c r="L58" s="108"/>
      <c r="M58" s="107"/>
      <c r="N58" s="54"/>
      <c r="O58" s="82"/>
      <c r="Q58" s="83"/>
      <c r="S58" s="83"/>
      <c r="AB58" s="79"/>
      <c r="AC58" s="79"/>
      <c r="AO58" s="65"/>
      <c r="AP58" s="65"/>
      <c r="AQ58" s="65"/>
      <c r="AR58" s="118"/>
      <c r="AS58" s="116"/>
    </row>
    <row r="59" spans="1:45" s="62" customFormat="1" ht="15" outlineLevel="1" x14ac:dyDescent="0.2">
      <c r="A59" s="55"/>
      <c r="B59" s="68"/>
      <c r="C59" s="69" t="s">
        <v>47</v>
      </c>
      <c r="D59" s="69"/>
      <c r="E59" s="69"/>
      <c r="F59" s="69"/>
      <c r="G59" s="70">
        <f>G60+G61+G62+G63+G64+G65+G66+G67</f>
        <v>463891.25117133476</v>
      </c>
      <c r="H59" s="119"/>
      <c r="I59" s="68"/>
      <c r="J59" s="68"/>
      <c r="K59" s="68"/>
      <c r="L59" s="68"/>
      <c r="M59" s="72"/>
      <c r="N59" s="86"/>
      <c r="O59" s="61"/>
      <c r="Q59" s="63"/>
      <c r="S59" s="63"/>
      <c r="AB59" s="87"/>
      <c r="AC59" s="87"/>
      <c r="AO59" s="65"/>
      <c r="AP59" s="65"/>
      <c r="AQ59" s="65"/>
      <c r="AR59" s="66"/>
      <c r="AS59" s="67"/>
    </row>
    <row r="60" spans="1:45" ht="15" outlineLevel="2" x14ac:dyDescent="0.2">
      <c r="C60" s="100"/>
      <c r="D60" s="74" t="s">
        <v>48</v>
      </c>
      <c r="E60" s="74"/>
      <c r="F60" s="74"/>
      <c r="G60" s="75">
        <v>14944.011603499999</v>
      </c>
      <c r="H60" s="120"/>
      <c r="M60" s="76"/>
      <c r="N60" s="54"/>
      <c r="O60" s="82"/>
      <c r="Q60" s="83"/>
      <c r="S60" s="83"/>
      <c r="AB60" s="79"/>
      <c r="AC60" s="79"/>
      <c r="AO60" s="65"/>
      <c r="AP60" s="65"/>
      <c r="AQ60" s="65"/>
      <c r="AR60" s="80"/>
      <c r="AS60" s="75"/>
    </row>
    <row r="61" spans="1:45" ht="15" outlineLevel="2" x14ac:dyDescent="0.2">
      <c r="D61" s="74" t="s">
        <v>49</v>
      </c>
      <c r="E61" s="74"/>
      <c r="F61" s="74"/>
      <c r="G61" s="75">
        <v>93288.536804500007</v>
      </c>
      <c r="H61" s="120"/>
      <c r="M61" s="54"/>
      <c r="N61" s="54"/>
      <c r="O61" s="82"/>
      <c r="Q61" s="83"/>
      <c r="S61" s="83"/>
      <c r="AB61" s="79"/>
      <c r="AC61" s="79"/>
      <c r="AO61" s="65"/>
      <c r="AP61" s="65"/>
      <c r="AQ61" s="65"/>
      <c r="AR61" s="80"/>
      <c r="AS61" s="75"/>
    </row>
    <row r="62" spans="1:45" ht="15" outlineLevel="2" x14ac:dyDescent="0.2">
      <c r="D62" s="74" t="s">
        <v>50</v>
      </c>
      <c r="E62" s="74"/>
      <c r="F62" s="74"/>
      <c r="G62" s="75">
        <v>108146.04055450001</v>
      </c>
      <c r="H62" s="120"/>
      <c r="M62" s="76"/>
      <c r="N62" s="54"/>
      <c r="O62" s="82"/>
      <c r="Q62" s="83"/>
      <c r="S62" s="83"/>
      <c r="AB62" s="79"/>
      <c r="AC62" s="79"/>
      <c r="AO62" s="65"/>
      <c r="AP62" s="65"/>
      <c r="AQ62" s="65"/>
      <c r="AR62" s="80"/>
      <c r="AS62" s="75"/>
    </row>
    <row r="63" spans="1:45" ht="15" outlineLevel="2" x14ac:dyDescent="0.2">
      <c r="D63" s="74" t="s">
        <v>81</v>
      </c>
      <c r="E63" s="74"/>
      <c r="F63" s="74"/>
      <c r="G63" s="75">
        <v>235794.57761512502</v>
      </c>
      <c r="H63" s="120"/>
      <c r="M63" s="76"/>
      <c r="N63" s="54"/>
      <c r="O63" s="82"/>
      <c r="Q63" s="83"/>
      <c r="S63" s="83"/>
      <c r="AB63" s="79"/>
      <c r="AC63" s="79"/>
      <c r="AO63" s="65"/>
      <c r="AP63" s="65"/>
      <c r="AQ63" s="65"/>
      <c r="AR63" s="80"/>
      <c r="AS63" s="75"/>
    </row>
    <row r="64" spans="1:45" ht="15" outlineLevel="2" x14ac:dyDescent="0.2">
      <c r="D64" s="74" t="s">
        <v>51</v>
      </c>
      <c r="E64" s="74"/>
      <c r="F64" s="74"/>
      <c r="G64" s="75">
        <v>1316.7812949999998</v>
      </c>
      <c r="H64" s="120"/>
      <c r="M64" s="76"/>
      <c r="N64" s="54"/>
      <c r="O64" s="82"/>
      <c r="Q64" s="83"/>
      <c r="S64" s="83"/>
      <c r="AB64" s="79"/>
      <c r="AC64" s="79"/>
      <c r="AO64" s="65"/>
      <c r="AP64" s="65"/>
      <c r="AQ64" s="65"/>
      <c r="AR64" s="80"/>
      <c r="AS64" s="75"/>
    </row>
    <row r="65" spans="1:45" ht="15" outlineLevel="2" x14ac:dyDescent="0.2">
      <c r="D65" s="74" t="s">
        <v>82</v>
      </c>
      <c r="E65" s="74"/>
      <c r="F65" s="74"/>
      <c r="G65" s="75">
        <v>5973.1432987096778</v>
      </c>
      <c r="H65" s="120"/>
      <c r="M65" s="76"/>
      <c r="N65" s="54"/>
      <c r="O65" s="82"/>
      <c r="Q65" s="83"/>
      <c r="S65" s="83"/>
      <c r="AB65" s="79"/>
      <c r="AC65" s="79"/>
      <c r="AO65" s="65"/>
      <c r="AP65" s="65"/>
      <c r="AQ65" s="65"/>
      <c r="AR65" s="80"/>
      <c r="AS65" s="75"/>
    </row>
    <row r="66" spans="1:45" ht="15" outlineLevel="2" x14ac:dyDescent="0.2">
      <c r="D66" s="74" t="s">
        <v>83</v>
      </c>
      <c r="E66" s="74"/>
      <c r="F66" s="74"/>
      <c r="G66" s="75">
        <v>1334.4</v>
      </c>
      <c r="H66" s="120"/>
      <c r="M66" s="76"/>
      <c r="N66" s="54"/>
      <c r="O66" s="82"/>
      <c r="Q66" s="83"/>
      <c r="S66" s="83"/>
      <c r="AB66" s="79"/>
      <c r="AC66" s="79"/>
      <c r="AO66" s="65"/>
      <c r="AP66" s="65"/>
      <c r="AQ66" s="65"/>
      <c r="AR66" s="80"/>
      <c r="AS66" s="75"/>
    </row>
    <row r="67" spans="1:45" ht="15" outlineLevel="2" x14ac:dyDescent="0.2">
      <c r="D67" s="74" t="s">
        <v>84</v>
      </c>
      <c r="E67" s="74"/>
      <c r="F67" s="74"/>
      <c r="G67" s="75">
        <v>3093.7599999999998</v>
      </c>
      <c r="H67" s="120"/>
      <c r="M67" s="76"/>
      <c r="N67" s="54"/>
      <c r="O67" s="82"/>
      <c r="Q67" s="83"/>
      <c r="S67" s="83"/>
      <c r="AB67" s="79"/>
      <c r="AC67" s="79"/>
      <c r="AO67" s="65"/>
      <c r="AP67" s="65"/>
      <c r="AQ67" s="65"/>
      <c r="AR67" s="80"/>
      <c r="AS67" s="75"/>
    </row>
    <row r="68" spans="1:45" s="62" customFormat="1" ht="15" outlineLevel="1" x14ac:dyDescent="0.2">
      <c r="A68" s="55"/>
      <c r="B68" s="68"/>
      <c r="C68" s="69" t="s">
        <v>52</v>
      </c>
      <c r="D68" s="69"/>
      <c r="E68" s="69"/>
      <c r="F68" s="69"/>
      <c r="G68" s="70">
        <f>G69</f>
        <v>642350</v>
      </c>
      <c r="H68" s="121"/>
      <c r="I68" s="68"/>
      <c r="J68" s="68"/>
      <c r="K68" s="68"/>
      <c r="L68" s="68"/>
      <c r="M68" s="72"/>
      <c r="N68" s="86"/>
      <c r="O68" s="61"/>
      <c r="Q68" s="63"/>
      <c r="S68" s="63"/>
      <c r="AB68" s="87"/>
      <c r="AC68" s="87"/>
      <c r="AO68" s="65"/>
      <c r="AP68" s="65"/>
      <c r="AQ68" s="65"/>
      <c r="AR68" s="66"/>
      <c r="AS68" s="67"/>
    </row>
    <row r="69" spans="1:45" ht="15" outlineLevel="2" x14ac:dyDescent="0.2">
      <c r="D69" s="74" t="s">
        <v>53</v>
      </c>
      <c r="E69" s="100"/>
      <c r="F69" s="100"/>
      <c r="G69" s="75">
        <v>642350</v>
      </c>
      <c r="H69" s="120"/>
      <c r="I69" s="166"/>
      <c r="M69" s="76"/>
      <c r="N69" s="54"/>
      <c r="O69" s="82"/>
      <c r="Q69" s="83"/>
      <c r="S69" s="83"/>
      <c r="AB69" s="79"/>
      <c r="AC69" s="79"/>
      <c r="AO69" s="65"/>
      <c r="AP69" s="65"/>
      <c r="AQ69" s="65"/>
      <c r="AR69" s="80"/>
      <c r="AS69" s="75"/>
    </row>
    <row r="70" spans="1:45" s="62" customFormat="1" ht="15" outlineLevel="1" x14ac:dyDescent="0.2">
      <c r="A70" s="55"/>
      <c r="B70" s="68"/>
      <c r="C70" s="69" t="s">
        <v>54</v>
      </c>
      <c r="D70" s="69"/>
      <c r="E70" s="69"/>
      <c r="F70" s="69"/>
      <c r="G70" s="70">
        <f>SUM(G71)</f>
        <v>36667.751936548528</v>
      </c>
      <c r="H70" s="119"/>
      <c r="I70" s="68"/>
      <c r="J70" s="68"/>
      <c r="K70" s="68"/>
      <c r="L70" s="68"/>
      <c r="M70" s="72"/>
      <c r="N70" s="86"/>
      <c r="O70" s="61"/>
      <c r="Q70" s="63"/>
      <c r="S70" s="63"/>
      <c r="AB70" s="87"/>
      <c r="AC70" s="87"/>
      <c r="AO70" s="65"/>
      <c r="AP70" s="65"/>
      <c r="AQ70" s="65"/>
      <c r="AR70" s="66"/>
      <c r="AS70" s="67"/>
    </row>
    <row r="71" spans="1:45" ht="15" outlineLevel="2" x14ac:dyDescent="0.2">
      <c r="D71" s="74" t="s">
        <v>55</v>
      </c>
      <c r="E71" s="100"/>
      <c r="F71" s="100"/>
      <c r="G71" s="75">
        <f>SUM(G72:G73)</f>
        <v>36667.751936548528</v>
      </c>
      <c r="H71" s="122"/>
      <c r="I71" s="96"/>
      <c r="J71" s="81"/>
      <c r="K71" s="100"/>
      <c r="M71" s="123"/>
      <c r="N71" s="54"/>
      <c r="O71" s="82"/>
      <c r="Q71" s="83"/>
      <c r="S71" s="83"/>
      <c r="AB71" s="79"/>
      <c r="AC71" s="79"/>
      <c r="AO71" s="65"/>
      <c r="AP71" s="65"/>
      <c r="AQ71" s="65"/>
      <c r="AR71" s="80"/>
      <c r="AS71" s="75"/>
    </row>
    <row r="72" spans="1:45" ht="15" outlineLevel="3" x14ac:dyDescent="0.2">
      <c r="E72" s="48" t="s">
        <v>56</v>
      </c>
      <c r="G72" s="81">
        <v>26370.713114548529</v>
      </c>
      <c r="H72" s="124"/>
      <c r="I72" s="108"/>
      <c r="J72" s="108"/>
      <c r="K72" s="48" t="s">
        <v>57</v>
      </c>
      <c r="L72" s="108"/>
      <c r="M72" s="107"/>
      <c r="N72" s="54"/>
      <c r="O72" s="82"/>
      <c r="Q72" s="83"/>
      <c r="S72" s="83"/>
      <c r="AB72" s="79"/>
      <c r="AC72" s="79"/>
      <c r="AO72" s="65"/>
      <c r="AP72" s="65"/>
      <c r="AQ72" s="65"/>
      <c r="AR72" s="51"/>
      <c r="AS72" s="81"/>
    </row>
    <row r="73" spans="1:45" ht="15" outlineLevel="3" x14ac:dyDescent="0.2">
      <c r="E73" s="48" t="s">
        <v>63</v>
      </c>
      <c r="G73" s="81">
        <v>10297.038822</v>
      </c>
      <c r="H73" s="124"/>
      <c r="I73" s="106"/>
      <c r="J73" s="106"/>
      <c r="M73" s="76"/>
      <c r="N73" s="54"/>
      <c r="O73" s="82"/>
      <c r="Q73" s="83"/>
      <c r="S73" s="83"/>
      <c r="AB73" s="79"/>
      <c r="AC73" s="79"/>
      <c r="AO73" s="65"/>
      <c r="AP73" s="65"/>
      <c r="AQ73" s="65"/>
      <c r="AR73" s="51"/>
      <c r="AS73" s="81"/>
    </row>
    <row r="74" spans="1:45" s="62" customFormat="1" ht="15" outlineLevel="1" x14ac:dyDescent="0.2">
      <c r="A74" s="55"/>
      <c r="B74" s="68"/>
      <c r="C74" s="69" t="s">
        <v>79</v>
      </c>
      <c r="D74" s="69"/>
      <c r="E74" s="69"/>
      <c r="F74" s="69"/>
      <c r="G74" s="70">
        <f>SUM(G75)</f>
        <v>192705</v>
      </c>
      <c r="H74" s="125"/>
      <c r="I74" s="68"/>
      <c r="J74" s="68"/>
      <c r="K74" s="68"/>
      <c r="L74" s="68"/>
      <c r="M74" s="72"/>
      <c r="N74" s="86"/>
      <c r="O74" s="61"/>
      <c r="Q74" s="63"/>
      <c r="S74" s="63"/>
      <c r="AB74" s="87"/>
      <c r="AC74" s="87"/>
      <c r="AO74" s="65"/>
      <c r="AP74" s="65"/>
      <c r="AQ74" s="65"/>
      <c r="AR74" s="66"/>
      <c r="AS74" s="67"/>
    </row>
    <row r="75" spans="1:45" outlineLevel="2" x14ac:dyDescent="0.2">
      <c r="D75" s="74" t="s">
        <v>169</v>
      </c>
      <c r="E75" s="100"/>
      <c r="F75" s="100"/>
      <c r="G75" s="75">
        <v>192705</v>
      </c>
      <c r="H75" s="81"/>
      <c r="I75" s="50"/>
      <c r="M75" s="76"/>
      <c r="N75" s="54"/>
      <c r="O75" s="82"/>
      <c r="Q75" s="83"/>
      <c r="S75" s="83"/>
      <c r="AB75" s="79"/>
      <c r="AC75" s="79"/>
      <c r="AR75" s="80"/>
      <c r="AS75" s="75"/>
    </row>
    <row r="76" spans="1:45" ht="14.25" thickBot="1" x14ac:dyDescent="0.25">
      <c r="G76" s="81"/>
      <c r="H76" s="51"/>
      <c r="I76" s="108"/>
      <c r="J76" s="108"/>
      <c r="L76" s="108"/>
      <c r="M76" s="76"/>
      <c r="N76" s="54"/>
      <c r="O76" s="82"/>
      <c r="Q76" s="83"/>
      <c r="S76" s="83"/>
      <c r="AB76" s="79"/>
      <c r="AC76" s="79"/>
      <c r="AR76" s="51"/>
      <c r="AS76" s="81"/>
    </row>
    <row r="77" spans="1:45" s="62" customFormat="1" ht="15.75" thickBot="1" x14ac:dyDescent="0.25">
      <c r="A77" s="55"/>
      <c r="B77" s="56" t="s">
        <v>58</v>
      </c>
      <c r="C77" s="56"/>
      <c r="D77" s="56"/>
      <c r="E77" s="56"/>
      <c r="F77" s="56"/>
      <c r="G77" s="126">
        <f>G78</f>
        <v>16058750</v>
      </c>
      <c r="H77" s="127"/>
      <c r="I77" s="127"/>
      <c r="J77" s="127"/>
      <c r="K77" s="127"/>
      <c r="L77" s="127"/>
      <c r="M77" s="128"/>
      <c r="N77" s="86"/>
      <c r="O77" s="129"/>
      <c r="Q77" s="130"/>
      <c r="S77" s="130"/>
      <c r="AB77" s="87"/>
      <c r="AC77" s="87"/>
      <c r="AO77" s="65"/>
      <c r="AP77" s="65"/>
      <c r="AQ77" s="65"/>
      <c r="AR77" s="66"/>
      <c r="AS77" s="67"/>
    </row>
    <row r="78" spans="1:45" s="62" customFormat="1" ht="15" outlineLevel="1" x14ac:dyDescent="0.2">
      <c r="A78" s="55"/>
      <c r="B78" s="131"/>
      <c r="C78" s="132" t="s">
        <v>59</v>
      </c>
      <c r="D78" s="132"/>
      <c r="E78" s="132"/>
      <c r="F78" s="132"/>
      <c r="G78" s="133">
        <f>G79+G80+G81+G82</f>
        <v>16058750</v>
      </c>
      <c r="H78" s="131"/>
      <c r="I78" s="131"/>
      <c r="J78" s="131"/>
      <c r="K78" s="131"/>
      <c r="L78" s="131"/>
      <c r="M78" s="134"/>
      <c r="N78" s="86"/>
      <c r="O78" s="61"/>
      <c r="Q78" s="63"/>
      <c r="S78" s="63"/>
      <c r="AB78" s="87"/>
      <c r="AC78" s="87"/>
      <c r="AJ78" s="135"/>
      <c r="AO78" s="65"/>
      <c r="AP78" s="136"/>
      <c r="AQ78" s="136"/>
      <c r="AR78" s="66"/>
      <c r="AS78" s="67"/>
    </row>
    <row r="79" spans="1:45" outlineLevel="2" x14ac:dyDescent="0.2">
      <c r="D79" s="74" t="s">
        <v>0</v>
      </c>
      <c r="E79" s="100"/>
      <c r="F79" s="100"/>
      <c r="G79" s="75">
        <v>14313500</v>
      </c>
      <c r="H79" s="85"/>
      <c r="J79" s="108"/>
      <c r="K79" s="48" t="s">
        <v>72</v>
      </c>
      <c r="L79" s="88" t="e">
        <f>#REF!</f>
        <v>#REF!</v>
      </c>
      <c r="M79" s="111" t="s">
        <v>164</v>
      </c>
      <c r="N79" s="54"/>
      <c r="O79" s="82"/>
      <c r="Q79" s="83"/>
      <c r="S79" s="83"/>
      <c r="AB79" s="79"/>
      <c r="AC79" s="79"/>
      <c r="AJ79" s="84"/>
      <c r="AR79" s="51"/>
    </row>
    <row r="80" spans="1:45" outlineLevel="2" x14ac:dyDescent="0.2">
      <c r="D80" s="74" t="s">
        <v>1</v>
      </c>
      <c r="E80" s="74"/>
      <c r="F80" s="74"/>
      <c r="G80" s="75">
        <v>1063000</v>
      </c>
      <c r="H80" s="162"/>
      <c r="I80" s="1"/>
      <c r="K80" s="48" t="s">
        <v>111</v>
      </c>
      <c r="L80" s="88" t="e">
        <f>#REF!</f>
        <v>#REF!</v>
      </c>
      <c r="M80" s="76"/>
      <c r="N80" s="54"/>
      <c r="O80" s="82"/>
      <c r="Q80" s="83"/>
      <c r="S80" s="83"/>
      <c r="AB80" s="79"/>
      <c r="AC80" s="79"/>
      <c r="AF80" s="138"/>
      <c r="AG80" s="139"/>
      <c r="AJ80" s="84"/>
      <c r="AR80" s="51"/>
    </row>
    <row r="81" spans="4:45" outlineLevel="2" x14ac:dyDescent="0.2">
      <c r="D81" s="74" t="s">
        <v>2</v>
      </c>
      <c r="E81" s="74"/>
      <c r="F81" s="74"/>
      <c r="G81" s="75">
        <v>425750</v>
      </c>
      <c r="H81" s="81"/>
      <c r="I81" s="1"/>
      <c r="K81" s="48" t="s">
        <v>167</v>
      </c>
      <c r="L81" s="88" t="e">
        <f>#REF!</f>
        <v>#REF!</v>
      </c>
      <c r="M81" s="76"/>
      <c r="N81" s="54"/>
      <c r="O81" s="82"/>
      <c r="Q81" s="83"/>
      <c r="S81" s="83"/>
      <c r="AB81" s="79"/>
      <c r="AC81" s="79"/>
      <c r="AF81" s="138"/>
      <c r="AG81" s="139"/>
      <c r="AJ81" s="84"/>
      <c r="AR81" s="51"/>
    </row>
    <row r="82" spans="4:45" ht="16.5" customHeight="1" outlineLevel="3" x14ac:dyDescent="0.2">
      <c r="D82" s="74" t="s">
        <v>75</v>
      </c>
      <c r="E82" s="74"/>
      <c r="F82" s="74"/>
      <c r="G82" s="75">
        <v>256500</v>
      </c>
      <c r="H82" s="85"/>
      <c r="I82" s="137"/>
      <c r="K82" s="48" t="s">
        <v>168</v>
      </c>
      <c r="L82" s="48" t="e">
        <f>#REF!</f>
        <v>#REF!</v>
      </c>
      <c r="M82" s="76" t="s">
        <v>73</v>
      </c>
      <c r="N82" s="54"/>
      <c r="O82" s="82"/>
      <c r="Q82" s="83"/>
      <c r="S82" s="83"/>
      <c r="AB82" s="79"/>
      <c r="AC82" s="79"/>
      <c r="AJ82" s="84"/>
      <c r="AR82" s="51"/>
    </row>
    <row r="83" spans="4:45" hidden="1" x14ac:dyDescent="0.2">
      <c r="N83" s="54"/>
      <c r="AB83" s="79"/>
      <c r="AC83" s="79"/>
      <c r="AR83" s="51"/>
    </row>
    <row r="84" spans="4:45" ht="15" collapsed="1" x14ac:dyDescent="0.2">
      <c r="I84" s="49"/>
      <c r="J84" s="49"/>
      <c r="K84" s="92"/>
      <c r="L84" s="49"/>
      <c r="AB84" s="79"/>
      <c r="AC84" s="79"/>
      <c r="AO84" s="65"/>
      <c r="AP84" s="65"/>
      <c r="AQ84" s="65"/>
      <c r="AR84" s="66"/>
      <c r="AS84" s="67"/>
    </row>
    <row r="85" spans="4:45" x14ac:dyDescent="0.2">
      <c r="I85" s="141"/>
      <c r="J85" s="141"/>
      <c r="K85" s="141"/>
      <c r="L85" s="141"/>
      <c r="Y85" s="142"/>
      <c r="AB85" s="79"/>
      <c r="AC85" s="79"/>
      <c r="AF85" s="143"/>
      <c r="AG85" s="143"/>
      <c r="AH85" s="143"/>
      <c r="AI85" s="143"/>
      <c r="AJ85" s="143"/>
      <c r="AR85" s="51"/>
    </row>
    <row r="86" spans="4:45" x14ac:dyDescent="0.2">
      <c r="D86" s="144" t="s">
        <v>5</v>
      </c>
      <c r="E86" s="145"/>
      <c r="F86" s="145"/>
      <c r="G86" s="145"/>
      <c r="H86" s="146">
        <f>G9</f>
        <v>14949279.241250442</v>
      </c>
      <c r="J86" s="147"/>
      <c r="K86" s="147"/>
      <c r="L86" s="147"/>
      <c r="O86" s="78"/>
      <c r="Q86" s="78"/>
      <c r="S86" s="78"/>
      <c r="AB86" s="79"/>
      <c r="AC86" s="79"/>
      <c r="AF86" s="148"/>
      <c r="AG86" s="143"/>
      <c r="AH86" s="143"/>
      <c r="AI86" s="143"/>
      <c r="AJ86" s="149"/>
      <c r="AR86" s="51"/>
    </row>
    <row r="87" spans="4:45" x14ac:dyDescent="0.2">
      <c r="D87" s="150" t="s">
        <v>58</v>
      </c>
      <c r="E87" s="151"/>
      <c r="F87" s="151"/>
      <c r="G87" s="151"/>
      <c r="H87" s="152">
        <f>G77</f>
        <v>16058750</v>
      </c>
      <c r="J87" s="147"/>
      <c r="K87" s="147"/>
      <c r="L87" s="147"/>
      <c r="O87" s="83"/>
      <c r="Q87" s="83"/>
      <c r="S87" s="83"/>
      <c r="AB87" s="79"/>
      <c r="AC87" s="79"/>
      <c r="AF87" s="148"/>
      <c r="AG87" s="143"/>
      <c r="AH87" s="143"/>
      <c r="AI87" s="143"/>
      <c r="AJ87" s="149"/>
      <c r="AR87" s="52"/>
    </row>
    <row r="88" spans="4:45" x14ac:dyDescent="0.2">
      <c r="D88" s="153" t="s">
        <v>60</v>
      </c>
      <c r="E88" s="154"/>
      <c r="F88" s="154"/>
      <c r="G88" s="154"/>
      <c r="H88" s="155">
        <f>H87-H86</f>
        <v>1109470.7587495577</v>
      </c>
      <c r="J88" s="147"/>
      <c r="K88" s="156"/>
      <c r="L88" s="156"/>
      <c r="O88" s="140"/>
      <c r="Q88" s="140"/>
      <c r="S88" s="140"/>
      <c r="AB88" s="79"/>
      <c r="AC88" s="79"/>
      <c r="AF88" s="148"/>
      <c r="AG88" s="143"/>
      <c r="AH88" s="143"/>
      <c r="AI88" s="143"/>
      <c r="AJ88" s="149"/>
      <c r="AR88" s="52"/>
    </row>
    <row r="89" spans="4:45" x14ac:dyDescent="0.2">
      <c r="G89" s="167" t="s">
        <v>202</v>
      </c>
      <c r="H89" s="81">
        <f>'Cuenta Tesoreria'!D42</f>
        <v>3251000</v>
      </c>
      <c r="I89" s="79">
        <f>H89/H86</f>
        <v>0.21746867842493173</v>
      </c>
      <c r="AF89" s="143"/>
      <c r="AG89" s="143"/>
      <c r="AH89" s="143"/>
      <c r="AI89" s="158"/>
      <c r="AJ89" s="159"/>
      <c r="AR89" s="52"/>
    </row>
    <row r="90" spans="4:45" x14ac:dyDescent="0.2">
      <c r="AF90" s="143"/>
      <c r="AG90" s="143"/>
      <c r="AH90" s="143"/>
      <c r="AI90" s="158"/>
      <c r="AJ90" s="159"/>
      <c r="AR90" s="52"/>
    </row>
    <row r="91" spans="4:45" x14ac:dyDescent="0.2">
      <c r="F91" s="79">
        <v>0.5</v>
      </c>
      <c r="G91" s="167" t="s">
        <v>209</v>
      </c>
      <c r="H91" s="81">
        <f>H89*F91</f>
        <v>1625500</v>
      </c>
      <c r="AF91" s="143"/>
      <c r="AG91" s="143"/>
      <c r="AH91" s="143"/>
      <c r="AI91" s="158"/>
      <c r="AJ91" s="159"/>
      <c r="AR91" s="52"/>
    </row>
    <row r="92" spans="4:45" x14ac:dyDescent="0.2">
      <c r="G92" s="167" t="s">
        <v>203</v>
      </c>
      <c r="H92" s="79">
        <f>H88/H89</f>
        <v>0.34127061173471473</v>
      </c>
      <c r="AF92" s="143"/>
      <c r="AG92" s="143"/>
      <c r="AH92" s="143"/>
      <c r="AI92" s="158"/>
      <c r="AJ92" s="159"/>
      <c r="AR92" s="52"/>
    </row>
    <row r="93" spans="4:45" x14ac:dyDescent="0.2">
      <c r="G93" s="167" t="s">
        <v>208</v>
      </c>
      <c r="H93" s="234">
        <v>0.1542</v>
      </c>
      <c r="AF93" s="143"/>
      <c r="AG93" s="143"/>
      <c r="AH93" s="143"/>
      <c r="AI93" s="158"/>
      <c r="AJ93" s="159"/>
      <c r="AR93" s="52"/>
    </row>
    <row r="94" spans="4:45" x14ac:dyDescent="0.2">
      <c r="G94" s="167" t="s">
        <v>205</v>
      </c>
      <c r="H94" s="231">
        <v>24</v>
      </c>
      <c r="AF94" s="143"/>
      <c r="AG94" s="143"/>
      <c r="AH94" s="143"/>
      <c r="AI94" s="158"/>
      <c r="AJ94" s="159"/>
      <c r="AR94" s="52"/>
    </row>
    <row r="95" spans="4:45" x14ac:dyDescent="0.2">
      <c r="AF95" s="143"/>
      <c r="AG95" s="143"/>
      <c r="AH95" s="143"/>
      <c r="AI95" s="158"/>
      <c r="AJ95" s="159"/>
      <c r="AR95" s="52"/>
    </row>
    <row r="96" spans="4:45" x14ac:dyDescent="0.2">
      <c r="D96" s="232" t="s">
        <v>206</v>
      </c>
      <c r="E96" s="154"/>
      <c r="F96" s="154"/>
      <c r="G96" s="233">
        <v>0.25</v>
      </c>
      <c r="H96" s="155">
        <f>H88-H88*G96</f>
        <v>832103.06906216824</v>
      </c>
      <c r="J96" s="147"/>
      <c r="K96" s="156"/>
      <c r="L96" s="156"/>
      <c r="O96" s="140"/>
      <c r="Q96" s="140"/>
      <c r="S96" s="140"/>
      <c r="AB96" s="79"/>
      <c r="AC96" s="79"/>
      <c r="AF96" s="148"/>
      <c r="AG96" s="143"/>
      <c r="AH96" s="143"/>
      <c r="AI96" s="143"/>
      <c r="AJ96" s="149"/>
      <c r="AR96" s="52"/>
    </row>
    <row r="97" spans="4:44" x14ac:dyDescent="0.2">
      <c r="G97" s="167" t="s">
        <v>202</v>
      </c>
      <c r="H97" s="81">
        <f>H89</f>
        <v>3251000</v>
      </c>
      <c r="I97" s="79">
        <f>H97/H86</f>
        <v>0.21746867842493173</v>
      </c>
      <c r="AF97" s="143"/>
      <c r="AG97" s="143"/>
      <c r="AH97" s="143"/>
      <c r="AI97" s="158"/>
      <c r="AJ97" s="159"/>
      <c r="AR97" s="52"/>
    </row>
    <row r="98" spans="4:44" x14ac:dyDescent="0.2">
      <c r="AF98" s="143"/>
      <c r="AG98" s="143"/>
      <c r="AH98" s="143"/>
      <c r="AI98" s="158"/>
      <c r="AJ98" s="159"/>
      <c r="AR98" s="52"/>
    </row>
    <row r="99" spans="4:44" x14ac:dyDescent="0.2">
      <c r="F99" s="79">
        <v>0.5</v>
      </c>
      <c r="G99" s="167" t="s">
        <v>209</v>
      </c>
      <c r="H99" s="81">
        <f>H97*F99</f>
        <v>1625500</v>
      </c>
      <c r="AF99" s="143"/>
      <c r="AG99" s="143"/>
      <c r="AH99" s="143"/>
      <c r="AI99" s="158"/>
      <c r="AJ99" s="159"/>
      <c r="AR99" s="52"/>
    </row>
    <row r="100" spans="4:44" x14ac:dyDescent="0.2">
      <c r="G100" s="167" t="s">
        <v>203</v>
      </c>
      <c r="H100" s="79">
        <f>H96/H97</f>
        <v>0.25595295880103608</v>
      </c>
      <c r="AF100" s="143"/>
      <c r="AG100" s="143"/>
      <c r="AH100" s="143"/>
      <c r="AI100" s="158"/>
      <c r="AJ100" s="159"/>
      <c r="AR100" s="52"/>
    </row>
    <row r="101" spans="4:44" x14ac:dyDescent="0.2">
      <c r="G101" s="167" t="s">
        <v>204</v>
      </c>
      <c r="H101" s="79">
        <f>H100/H103*12</f>
        <v>0.12797647940051804</v>
      </c>
      <c r="AF101" s="143"/>
      <c r="AG101" s="143"/>
      <c r="AH101" s="143"/>
      <c r="AI101" s="158"/>
      <c r="AJ101" s="159"/>
      <c r="AR101" s="52"/>
    </row>
    <row r="102" spans="4:44" x14ac:dyDescent="0.2">
      <c r="G102" s="167" t="s">
        <v>207</v>
      </c>
      <c r="H102" s="79">
        <v>0.1195</v>
      </c>
      <c r="AF102" s="143"/>
      <c r="AG102" s="143"/>
      <c r="AH102" s="143"/>
      <c r="AI102" s="158"/>
      <c r="AJ102" s="159"/>
      <c r="AR102" s="52"/>
    </row>
    <row r="103" spans="4:44" x14ac:dyDescent="0.2">
      <c r="G103" s="167" t="s">
        <v>205</v>
      </c>
      <c r="H103" s="231">
        <f>H94</f>
        <v>24</v>
      </c>
      <c r="AF103" s="143"/>
      <c r="AG103" s="143"/>
      <c r="AH103" s="143"/>
      <c r="AI103" s="158"/>
      <c r="AJ103" s="159"/>
      <c r="AR103" s="52"/>
    </row>
    <row r="104" spans="4:44" x14ac:dyDescent="0.2">
      <c r="AF104" s="143"/>
      <c r="AG104" s="143"/>
      <c r="AH104" s="143"/>
      <c r="AI104" s="158"/>
      <c r="AJ104" s="159"/>
      <c r="AR104" s="52"/>
    </row>
    <row r="105" spans="4:44" x14ac:dyDescent="0.2">
      <c r="D105" s="169"/>
      <c r="E105" s="235"/>
      <c r="F105" s="235"/>
      <c r="G105" s="235"/>
      <c r="H105" s="235"/>
      <c r="AF105" s="143"/>
      <c r="AG105" s="143"/>
      <c r="AH105" s="143"/>
      <c r="AI105" s="158"/>
      <c r="AJ105" s="159"/>
      <c r="AR105" s="51"/>
    </row>
    <row r="106" spans="4:44" x14ac:dyDescent="0.2">
      <c r="D106" s="1"/>
      <c r="E106" s="171"/>
      <c r="F106" s="172"/>
      <c r="G106" s="170"/>
      <c r="H106" s="172"/>
      <c r="AF106" s="143"/>
      <c r="AG106" s="143"/>
      <c r="AH106" s="143"/>
      <c r="AI106" s="160"/>
      <c r="AJ106" s="161"/>
      <c r="AR106" s="51"/>
    </row>
    <row r="107" spans="4:44" x14ac:dyDescent="0.2">
      <c r="D107" s="173"/>
      <c r="E107" s="171"/>
      <c r="F107" s="172"/>
      <c r="G107" s="170"/>
      <c r="H107" s="172"/>
      <c r="AR107" s="51"/>
    </row>
    <row r="108" spans="4:44" x14ac:dyDescent="0.2">
      <c r="D108" s="1"/>
      <c r="E108" s="1"/>
      <c r="F108" s="1"/>
      <c r="G108" s="236"/>
      <c r="H108" s="236"/>
      <c r="AP108" s="49"/>
      <c r="AR108" s="51"/>
    </row>
    <row r="109" spans="4:44" x14ac:dyDescent="0.2">
      <c r="D109" s="169"/>
      <c r="E109" s="167"/>
      <c r="F109" s="172"/>
      <c r="G109" s="174"/>
      <c r="H109" s="1"/>
      <c r="AR109" s="51"/>
    </row>
    <row r="110" spans="4:44" x14ac:dyDescent="0.2">
      <c r="E110" s="84"/>
    </row>
    <row r="111" spans="4:44" x14ac:dyDescent="0.2">
      <c r="E111" s="84"/>
      <c r="F111" s="95"/>
      <c r="G111" s="157"/>
    </row>
    <row r="112" spans="4:44" x14ac:dyDescent="0.2">
      <c r="E112" s="84"/>
      <c r="F112" s="95"/>
      <c r="G112" s="157"/>
    </row>
    <row r="113" spans="5:7" x14ac:dyDescent="0.2">
      <c r="E113" s="84"/>
      <c r="F113" s="167"/>
      <c r="G113" s="168"/>
    </row>
  </sheetData>
  <mergeCells count="12">
    <mergeCell ref="E105:F105"/>
    <mergeCell ref="G105:H105"/>
    <mergeCell ref="G108:H108"/>
    <mergeCell ref="AO6:AS7"/>
    <mergeCell ref="B6:F7"/>
    <mergeCell ref="H6:H7"/>
    <mergeCell ref="I6:I7"/>
    <mergeCell ref="S6:S7"/>
    <mergeCell ref="G6:G7"/>
    <mergeCell ref="O6:O7"/>
    <mergeCell ref="Q6:Q7"/>
    <mergeCell ref="K6:M7"/>
  </mergeCells>
  <conditionalFormatting sqref="H4:L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9" scale="94" fitToHeight="2" orientation="portrait" r:id="rId1"/>
  <headerFooter alignWithMargins="0">
    <oddHeader>&amp;L&amp;G&amp;R&amp;"Arial,Negrita"FASE 1 RESIDENCIAL PINEA PUERTO
EL PUERTO DE SANTA MARÍA (CÁDIZ)
72 VIVIENDAS, GARAJES, TRASTEROS Y LOCALES</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2.75" x14ac:dyDescent="0.2"/>
  <cols>
    <col min="4" max="4" width="11.42578125" style="9"/>
    <col min="5" max="5" width="15.7109375" customWidth="1"/>
    <col min="6" max="6" width="14.28515625" customWidth="1"/>
    <col min="7" max="7" width="9.7109375" bestFit="1" customWidth="1"/>
    <col min="8" max="8" width="9.42578125" customWidth="1"/>
    <col min="10" max="10" width="83.7109375" customWidth="1"/>
    <col min="13" max="13" width="12.28515625" bestFit="1" customWidth="1"/>
  </cols>
  <sheetData>
    <row r="1" spans="4:24" x14ac:dyDescent="0.2">
      <c r="O1" s="8" t="e">
        <f>VLOOKUP(#REF!,$M$17:$R$21,6,1)&amp;VLOOKUP(#REF!,$M$24:$R$25,6,1)</f>
        <v>#REF!</v>
      </c>
      <c r="P1" s="11" t="s">
        <v>91</v>
      </c>
      <c r="Q1" s="11" t="s">
        <v>97</v>
      </c>
      <c r="R1" s="11" t="s">
        <v>99</v>
      </c>
      <c r="S1" s="11" t="s">
        <v>101</v>
      </c>
      <c r="U1" s="9" t="s">
        <v>139</v>
      </c>
    </row>
    <row r="2" spans="4:24" x14ac:dyDescent="0.2">
      <c r="D2" s="8" t="s">
        <v>102</v>
      </c>
      <c r="L2" t="s">
        <v>130</v>
      </c>
      <c r="M2" t="s">
        <v>99</v>
      </c>
      <c r="N2" s="9" t="s">
        <v>127</v>
      </c>
      <c r="O2" t="str">
        <f>+L2&amp;M2</f>
        <v>VPOREB</v>
      </c>
      <c r="P2" s="15">
        <v>1038.25</v>
      </c>
      <c r="Q2" s="16">
        <v>1001.17</v>
      </c>
      <c r="R2" s="16">
        <v>895.99</v>
      </c>
      <c r="S2" s="17">
        <v>837.87</v>
      </c>
      <c r="T2" s="36"/>
      <c r="U2" s="12" t="s">
        <v>137</v>
      </c>
    </row>
    <row r="3" spans="4:24" x14ac:dyDescent="0.2">
      <c r="L3" t="s">
        <v>130</v>
      </c>
      <c r="M3" t="s">
        <v>129</v>
      </c>
      <c r="N3" s="9" t="s">
        <v>127</v>
      </c>
      <c r="O3" t="str">
        <f t="shared" ref="O3:O7" si="0">+L3&amp;M3</f>
        <v>VPOREU</v>
      </c>
      <c r="P3" s="18">
        <v>1041.05</v>
      </c>
      <c r="Q3" s="19">
        <v>1004.4</v>
      </c>
      <c r="R3" s="19">
        <v>916.5</v>
      </c>
      <c r="S3" s="20">
        <v>857.83</v>
      </c>
      <c r="T3" s="36"/>
      <c r="U3" s="10"/>
    </row>
    <row r="4" spans="4:24" x14ac:dyDescent="0.2">
      <c r="D4" s="2" t="s">
        <v>88</v>
      </c>
      <c r="E4" s="2" t="s">
        <v>89</v>
      </c>
      <c r="F4" s="2" t="s">
        <v>90</v>
      </c>
      <c r="I4" s="2"/>
      <c r="J4" s="2"/>
      <c r="L4" t="s">
        <v>131</v>
      </c>
      <c r="M4" t="s">
        <v>99</v>
      </c>
      <c r="N4" s="9" t="s">
        <v>127</v>
      </c>
      <c r="O4" t="str">
        <f t="shared" si="0"/>
        <v>VPORGB</v>
      </c>
      <c r="P4" s="18">
        <v>1153.6099999999999</v>
      </c>
      <c r="Q4" s="19">
        <v>1112.4100000000001</v>
      </c>
      <c r="R4" s="19">
        <v>995.53</v>
      </c>
      <c r="S4" s="20">
        <v>930.98</v>
      </c>
      <c r="T4" s="36"/>
      <c r="U4" s="12" t="s">
        <v>138</v>
      </c>
    </row>
    <row r="5" spans="4:24" x14ac:dyDescent="0.2">
      <c r="D5" s="2" t="s">
        <v>91</v>
      </c>
      <c r="E5" s="3">
        <v>1314.04</v>
      </c>
      <c r="F5" s="3">
        <v>1344.43</v>
      </c>
      <c r="I5" s="5"/>
      <c r="J5" s="4"/>
      <c r="L5" t="s">
        <v>131</v>
      </c>
      <c r="M5" t="s">
        <v>129</v>
      </c>
      <c r="N5" s="9" t="s">
        <v>127</v>
      </c>
      <c r="O5" t="str">
        <f t="shared" si="0"/>
        <v>VPORGU</v>
      </c>
      <c r="P5" s="18">
        <v>1180.3</v>
      </c>
      <c r="Q5" s="19">
        <v>1138.1400000000001</v>
      </c>
      <c r="R5" s="19">
        <v>1018.31</v>
      </c>
      <c r="S5" s="20">
        <v>953.18</v>
      </c>
      <c r="T5" s="36"/>
      <c r="U5" s="10"/>
    </row>
    <row r="6" spans="4:24" x14ac:dyDescent="0.2">
      <c r="D6" s="2" t="s">
        <v>92</v>
      </c>
      <c r="E6" s="3">
        <v>1267.0999999999999</v>
      </c>
      <c r="F6" s="3">
        <v>1296.4100000000001</v>
      </c>
      <c r="I6" s="5"/>
      <c r="J6" s="4"/>
      <c r="L6" t="s">
        <v>128</v>
      </c>
      <c r="M6" t="s">
        <v>99</v>
      </c>
      <c r="N6" s="9" t="s">
        <v>127</v>
      </c>
      <c r="O6" t="str">
        <f t="shared" si="0"/>
        <v>VPCB</v>
      </c>
      <c r="P6" s="18">
        <v>1314.04</v>
      </c>
      <c r="Q6" s="19">
        <v>1267.0999999999999</v>
      </c>
      <c r="R6" s="19">
        <v>1133.97</v>
      </c>
      <c r="S6" s="20">
        <v>1060.44</v>
      </c>
      <c r="T6" s="36"/>
      <c r="U6" s="12" t="s">
        <v>140</v>
      </c>
    </row>
    <row r="7" spans="4:24" x14ac:dyDescent="0.2">
      <c r="D7" s="2" t="s">
        <v>93</v>
      </c>
      <c r="E7" s="3">
        <v>1133.97</v>
      </c>
      <c r="F7" s="3">
        <v>1159.93</v>
      </c>
      <c r="I7" s="5"/>
      <c r="J7" s="4"/>
      <c r="L7" t="s">
        <v>128</v>
      </c>
      <c r="M7" t="s">
        <v>129</v>
      </c>
      <c r="N7" s="9" t="s">
        <v>127</v>
      </c>
      <c r="O7" t="str">
        <f t="shared" si="0"/>
        <v>VPCU</v>
      </c>
      <c r="P7" s="21">
        <v>1344.43</v>
      </c>
      <c r="Q7" s="22">
        <v>1296.4100000000001</v>
      </c>
      <c r="R7" s="22">
        <v>1159.93</v>
      </c>
      <c r="S7" s="23">
        <v>1086.04</v>
      </c>
      <c r="U7" s="10"/>
    </row>
    <row r="8" spans="4:24" x14ac:dyDescent="0.2">
      <c r="D8" s="2" t="s">
        <v>94</v>
      </c>
      <c r="E8" s="3">
        <v>1060.44</v>
      </c>
      <c r="F8" s="3">
        <v>1086.04</v>
      </c>
      <c r="O8" s="8" t="e">
        <f>VLOOKUP(#REF!,$M$17:$R$21,6,1)&amp;VLOOKUP(#REF!,$M$28:$R$30,6,1)</f>
        <v>#REF!</v>
      </c>
      <c r="P8" s="11" t="s">
        <v>91</v>
      </c>
      <c r="Q8" s="11" t="s">
        <v>97</v>
      </c>
      <c r="R8" s="11" t="s">
        <v>99</v>
      </c>
      <c r="S8" s="11" t="s">
        <v>101</v>
      </c>
    </row>
    <row r="9" spans="4:24" x14ac:dyDescent="0.2">
      <c r="L9" s="9" t="s">
        <v>133</v>
      </c>
      <c r="M9" s="9" t="s">
        <v>127</v>
      </c>
      <c r="N9" s="9" t="s">
        <v>134</v>
      </c>
      <c r="O9" t="str">
        <f>+L9&amp;N9</f>
        <v>VMED30-60</v>
      </c>
      <c r="P9" s="15">
        <v>1498.91</v>
      </c>
      <c r="Q9" s="16">
        <v>1498.91</v>
      </c>
      <c r="R9" s="16">
        <v>1453.27</v>
      </c>
      <c r="S9" s="17">
        <v>1309.1500000000001</v>
      </c>
      <c r="U9" s="12" t="s">
        <v>142</v>
      </c>
      <c r="V9" s="24" t="s">
        <v>143</v>
      </c>
      <c r="W9" s="25"/>
    </row>
    <row r="10" spans="4:24" x14ac:dyDescent="0.2">
      <c r="L10" s="9" t="s">
        <v>133</v>
      </c>
      <c r="M10" s="9" t="s">
        <v>127</v>
      </c>
      <c r="N10" s="9" t="s">
        <v>135</v>
      </c>
      <c r="O10" t="str">
        <f t="shared" ref="O10:O11" si="1">+L10&amp;N10</f>
        <v>VMED60-90</v>
      </c>
      <c r="P10" s="18">
        <v>1375.22</v>
      </c>
      <c r="Q10" s="19">
        <v>1375.22</v>
      </c>
      <c r="R10" s="19">
        <v>1333.17</v>
      </c>
      <c r="S10" s="20">
        <v>1201.05</v>
      </c>
      <c r="U10" s="14"/>
      <c r="V10" s="26"/>
      <c r="W10" s="27"/>
    </row>
    <row r="11" spans="4:24" x14ac:dyDescent="0.2">
      <c r="L11" s="9" t="s">
        <v>133</v>
      </c>
      <c r="M11" s="9" t="s">
        <v>127</v>
      </c>
      <c r="N11" s="9" t="s">
        <v>136</v>
      </c>
      <c r="O11" t="str">
        <f t="shared" si="1"/>
        <v>VMED90-120</v>
      </c>
      <c r="P11" s="21">
        <v>1249.0899999999999</v>
      </c>
      <c r="Q11" s="22">
        <v>1249.0899999999999</v>
      </c>
      <c r="R11" s="22">
        <v>1210.67</v>
      </c>
      <c r="S11" s="23">
        <v>1179.44</v>
      </c>
      <c r="U11" s="10"/>
      <c r="V11" s="28"/>
      <c r="W11" s="29"/>
    </row>
    <row r="12" spans="4:24" x14ac:dyDescent="0.2">
      <c r="I12" s="2" t="s">
        <v>95</v>
      </c>
      <c r="J12" s="2" t="s">
        <v>96</v>
      </c>
      <c r="P12" s="11" t="s">
        <v>91</v>
      </c>
      <c r="Q12" s="11" t="s">
        <v>97</v>
      </c>
      <c r="R12" s="11" t="s">
        <v>99</v>
      </c>
      <c r="S12" s="11" t="s">
        <v>101</v>
      </c>
    </row>
    <row r="13" spans="4:24" ht="25.5" x14ac:dyDescent="0.2">
      <c r="I13" s="5" t="s">
        <v>91</v>
      </c>
      <c r="J13" s="4" t="s">
        <v>106</v>
      </c>
      <c r="L13" s="9" t="s">
        <v>132</v>
      </c>
      <c r="M13" s="9" t="s">
        <v>127</v>
      </c>
      <c r="N13" s="9" t="s">
        <v>127</v>
      </c>
      <c r="O13" t="str">
        <f>+L13&amp;M13&amp;N13</f>
        <v xml:space="preserve">VPESP  </v>
      </c>
      <c r="P13" s="43">
        <v>891.2</v>
      </c>
      <c r="Q13" s="44">
        <v>891.2</v>
      </c>
      <c r="R13" s="44">
        <v>891.2</v>
      </c>
      <c r="S13" s="45">
        <v>891.2</v>
      </c>
      <c r="U13" s="13" t="s">
        <v>137</v>
      </c>
      <c r="V13" s="30" t="s">
        <v>144</v>
      </c>
      <c r="W13" s="31"/>
      <c r="X13" s="9" t="s">
        <v>141</v>
      </c>
    </row>
    <row r="14" spans="4:24" ht="25.5" x14ac:dyDescent="0.2">
      <c r="I14" s="5" t="s">
        <v>97</v>
      </c>
      <c r="J14" s="4" t="s">
        <v>98</v>
      </c>
      <c r="L14" s="46" t="e">
        <f>VLOOKUP(Extremadura!$O$8,Extremadura!$O$9:$S$11,VLOOKUP(#REF!,Extremadura!$R$33:$S$36,2,0))</f>
        <v>#REF!</v>
      </c>
      <c r="M14" t="e">
        <f>VLOOKUP(Extremadura!$O$1,Extremadura!$O$2:$S$7,VLOOKUP(#REF!,Extremadura!$R$33:$S$36,2,0))</f>
        <v>#REF!</v>
      </c>
      <c r="O14">
        <v>1</v>
      </c>
      <c r="P14">
        <v>2</v>
      </c>
      <c r="Q14">
        <v>3</v>
      </c>
      <c r="R14">
        <v>4</v>
      </c>
      <c r="S14">
        <v>5</v>
      </c>
    </row>
    <row r="15" spans="4:24" ht="76.5" x14ac:dyDescent="0.2">
      <c r="I15" s="5" t="s">
        <v>99</v>
      </c>
      <c r="J15" s="4" t="s">
        <v>100</v>
      </c>
      <c r="M15">
        <f>VLOOKUP(T27,Extremadura!$R$33:$S$36,2,0)</f>
        <v>2</v>
      </c>
    </row>
    <row r="16" spans="4:24" x14ac:dyDescent="0.2">
      <c r="I16" s="5" t="s">
        <v>101</v>
      </c>
      <c r="J16" s="4" t="s">
        <v>107</v>
      </c>
      <c r="M16" s="9" t="s">
        <v>153</v>
      </c>
      <c r="R16" s="9" t="s">
        <v>158</v>
      </c>
    </row>
    <row r="17" spans="4:20" x14ac:dyDescent="0.2">
      <c r="I17" s="5"/>
      <c r="J17" s="4"/>
      <c r="M17" s="24" t="s">
        <v>145</v>
      </c>
      <c r="N17" s="32"/>
      <c r="O17" s="32"/>
      <c r="P17" s="32"/>
      <c r="Q17" s="32"/>
      <c r="R17" s="25" t="str">
        <f>+L2</f>
        <v>VPORE</v>
      </c>
    </row>
    <row r="18" spans="4:20" x14ac:dyDescent="0.2">
      <c r="D18" s="8" t="s">
        <v>105</v>
      </c>
      <c r="M18" s="33" t="s">
        <v>146</v>
      </c>
      <c r="R18" s="27" t="str">
        <f>+L4</f>
        <v>VPORG</v>
      </c>
    </row>
    <row r="19" spans="4:20" x14ac:dyDescent="0.2">
      <c r="M19" s="33" t="s">
        <v>147</v>
      </c>
      <c r="R19" s="27" t="str">
        <f>+L6</f>
        <v>VPC</v>
      </c>
    </row>
    <row r="20" spans="4:20" x14ac:dyDescent="0.2">
      <c r="D20" s="2" t="s">
        <v>95</v>
      </c>
      <c r="E20" s="2" t="s">
        <v>103</v>
      </c>
      <c r="F20" s="2" t="s">
        <v>104</v>
      </c>
      <c r="M20" s="33" t="s">
        <v>149</v>
      </c>
      <c r="R20" s="27" t="str">
        <f>+L13</f>
        <v>VPESP</v>
      </c>
    </row>
    <row r="21" spans="4:20" x14ac:dyDescent="0.2">
      <c r="D21" s="2" t="s">
        <v>91</v>
      </c>
      <c r="E21" s="3">
        <v>1038.25</v>
      </c>
      <c r="F21" s="3">
        <v>1041.05</v>
      </c>
      <c r="M21" s="34" t="s">
        <v>148</v>
      </c>
      <c r="N21" s="35"/>
      <c r="O21" s="35"/>
      <c r="P21" s="35"/>
      <c r="Q21" s="35"/>
      <c r="R21" s="29" t="str">
        <f>+L9</f>
        <v>VMED</v>
      </c>
    </row>
    <row r="22" spans="4:20" x14ac:dyDescent="0.2">
      <c r="D22" s="2" t="s">
        <v>97</v>
      </c>
      <c r="E22" s="3">
        <v>1001.17</v>
      </c>
      <c r="F22" s="3">
        <v>1004.4</v>
      </c>
    </row>
    <row r="23" spans="4:20" x14ac:dyDescent="0.2">
      <c r="D23" s="2" t="s">
        <v>99</v>
      </c>
      <c r="E23" s="3">
        <v>895.99</v>
      </c>
      <c r="F23" s="3">
        <v>916.5</v>
      </c>
      <c r="M23" s="9" t="s">
        <v>154</v>
      </c>
      <c r="R23" s="9" t="s">
        <v>159</v>
      </c>
    </row>
    <row r="24" spans="4:20" x14ac:dyDescent="0.2">
      <c r="D24" s="2" t="s">
        <v>101</v>
      </c>
      <c r="E24" s="3">
        <v>837.87</v>
      </c>
      <c r="F24" s="3">
        <v>857.83</v>
      </c>
      <c r="M24" s="24" t="s">
        <v>150</v>
      </c>
      <c r="N24" s="32"/>
      <c r="O24" s="32"/>
      <c r="P24" s="32"/>
      <c r="Q24" s="32"/>
      <c r="R24" s="37" t="s">
        <v>99</v>
      </c>
    </row>
    <row r="25" spans="4:20" x14ac:dyDescent="0.2">
      <c r="M25" s="34" t="s">
        <v>151</v>
      </c>
      <c r="N25" s="35"/>
      <c r="O25" s="35"/>
      <c r="P25" s="35"/>
      <c r="Q25" s="35"/>
      <c r="R25" s="38" t="s">
        <v>129</v>
      </c>
    </row>
    <row r="27" spans="4:20" x14ac:dyDescent="0.2">
      <c r="M27" s="9" t="s">
        <v>155</v>
      </c>
      <c r="R27" s="9" t="s">
        <v>160</v>
      </c>
      <c r="T27" s="9" t="s">
        <v>91</v>
      </c>
    </row>
    <row r="28" spans="4:20" x14ac:dyDescent="0.2">
      <c r="M28" s="24" t="s">
        <v>163</v>
      </c>
      <c r="N28" s="32"/>
      <c r="O28" s="32"/>
      <c r="P28" s="32"/>
      <c r="Q28" s="32"/>
      <c r="R28" s="37" t="s">
        <v>134</v>
      </c>
    </row>
    <row r="29" spans="4:20" x14ac:dyDescent="0.2">
      <c r="D29" s="8" t="s">
        <v>108</v>
      </c>
      <c r="M29" s="33" t="s">
        <v>162</v>
      </c>
      <c r="R29" s="39" t="s">
        <v>135</v>
      </c>
    </row>
    <row r="30" spans="4:20" x14ac:dyDescent="0.2">
      <c r="M30" s="34" t="s">
        <v>161</v>
      </c>
      <c r="N30" s="35"/>
      <c r="O30" s="35"/>
      <c r="P30" s="35"/>
      <c r="Q30" s="35"/>
      <c r="R30" s="38" t="s">
        <v>136</v>
      </c>
    </row>
    <row r="31" spans="4:20" x14ac:dyDescent="0.2">
      <c r="D31" s="2" t="s">
        <v>95</v>
      </c>
      <c r="E31" s="2" t="s">
        <v>103</v>
      </c>
      <c r="F31" s="2" t="s">
        <v>104</v>
      </c>
    </row>
    <row r="32" spans="4:20" x14ac:dyDescent="0.2">
      <c r="D32" s="2" t="s">
        <v>91</v>
      </c>
      <c r="E32" s="3">
        <v>1153.6099999999999</v>
      </c>
      <c r="F32" s="3">
        <v>1180.3</v>
      </c>
      <c r="M32" s="9" t="s">
        <v>157</v>
      </c>
      <c r="R32" s="9" t="s">
        <v>156</v>
      </c>
    </row>
    <row r="33" spans="4:19" ht="127.5" x14ac:dyDescent="0.2">
      <c r="D33" s="2" t="s">
        <v>97</v>
      </c>
      <c r="E33" s="3">
        <v>1112.4100000000001</v>
      </c>
      <c r="F33" s="3">
        <v>1138.1400000000001</v>
      </c>
      <c r="M33" s="40" t="s">
        <v>106</v>
      </c>
      <c r="N33" s="32"/>
      <c r="O33" s="32"/>
      <c r="P33" s="32"/>
      <c r="Q33" s="32"/>
      <c r="R33" s="37" t="s">
        <v>91</v>
      </c>
      <c r="S33">
        <v>2</v>
      </c>
    </row>
    <row r="34" spans="4:19" ht="127.5" x14ac:dyDescent="0.2">
      <c r="D34" s="2" t="s">
        <v>99</v>
      </c>
      <c r="E34" s="3">
        <v>995.53</v>
      </c>
      <c r="F34" s="3">
        <v>1018.31</v>
      </c>
      <c r="M34" s="41" t="s">
        <v>98</v>
      </c>
      <c r="R34" s="39" t="s">
        <v>97</v>
      </c>
      <c r="S34">
        <v>3</v>
      </c>
    </row>
    <row r="35" spans="4:19" ht="409.5" x14ac:dyDescent="0.2">
      <c r="D35" s="2" t="s">
        <v>101</v>
      </c>
      <c r="E35" s="3">
        <v>930.98</v>
      </c>
      <c r="F35" s="3">
        <v>953.18</v>
      </c>
      <c r="M35" s="41" t="s">
        <v>100</v>
      </c>
      <c r="R35" s="39" t="s">
        <v>99</v>
      </c>
      <c r="S35">
        <v>4</v>
      </c>
    </row>
    <row r="36" spans="4:19" ht="89.25" x14ac:dyDescent="0.2">
      <c r="M36" s="42" t="s">
        <v>152</v>
      </c>
      <c r="N36" s="35"/>
      <c r="O36" s="35"/>
      <c r="P36" s="35"/>
      <c r="Q36" s="35"/>
      <c r="R36" s="38" t="s">
        <v>101</v>
      </c>
      <c r="S36">
        <v>5</v>
      </c>
    </row>
    <row r="39" spans="4:19" x14ac:dyDescent="0.2">
      <c r="D39" s="8" t="s">
        <v>109</v>
      </c>
    </row>
    <row r="41" spans="4:19" x14ac:dyDescent="0.2">
      <c r="J41" s="2" t="s">
        <v>110</v>
      </c>
      <c r="K41" s="2" t="s">
        <v>111</v>
      </c>
    </row>
    <row r="42" spans="4:19" x14ac:dyDescent="0.2">
      <c r="J42" s="2" t="s">
        <v>112</v>
      </c>
      <c r="K42" s="2" t="s">
        <v>113</v>
      </c>
    </row>
    <row r="46" spans="4:19" x14ac:dyDescent="0.2">
      <c r="D46" s="8" t="s">
        <v>126</v>
      </c>
    </row>
    <row r="48" spans="4:19" ht="51" customHeight="1" x14ac:dyDescent="0.2">
      <c r="E48" s="250" t="s">
        <v>114</v>
      </c>
      <c r="F48" s="250"/>
      <c r="G48" s="250" t="s">
        <v>115</v>
      </c>
      <c r="H48" s="250"/>
      <c r="I48" s="250"/>
      <c r="J48" s="6" t="s">
        <v>116</v>
      </c>
    </row>
    <row r="49" spans="5:10" ht="25.5" x14ac:dyDescent="0.2">
      <c r="E49" s="6" t="s">
        <v>117</v>
      </c>
      <c r="F49" s="6" t="s">
        <v>118</v>
      </c>
      <c r="G49" s="6" t="s">
        <v>92</v>
      </c>
      <c r="H49" s="6" t="s">
        <v>93</v>
      </c>
      <c r="I49" s="6" t="s">
        <v>94</v>
      </c>
      <c r="J49" s="6" t="s">
        <v>119</v>
      </c>
    </row>
    <row r="50" spans="5:10" x14ac:dyDescent="0.2">
      <c r="E50" s="6">
        <v>30</v>
      </c>
      <c r="F50" s="6" t="s">
        <v>121</v>
      </c>
      <c r="G50" s="7">
        <v>1498.91</v>
      </c>
      <c r="H50" s="7">
        <v>1453.27</v>
      </c>
      <c r="I50" s="7">
        <v>1309.1500000000001</v>
      </c>
      <c r="J50" s="6"/>
    </row>
    <row r="51" spans="5:10" x14ac:dyDescent="0.2">
      <c r="E51" s="6" t="s">
        <v>122</v>
      </c>
      <c r="F51" s="6" t="s">
        <v>123</v>
      </c>
      <c r="G51" s="7">
        <v>1375.22</v>
      </c>
      <c r="H51" s="7">
        <v>1333.17</v>
      </c>
      <c r="I51" s="7">
        <v>1201.05</v>
      </c>
      <c r="J51" s="6" t="s">
        <v>120</v>
      </c>
    </row>
    <row r="52" spans="5:10" x14ac:dyDescent="0.2">
      <c r="E52" s="6" t="s">
        <v>124</v>
      </c>
      <c r="F52" s="6" t="s">
        <v>125</v>
      </c>
      <c r="G52" s="7">
        <v>1249.0899999999999</v>
      </c>
      <c r="H52" s="7">
        <v>1210.67</v>
      </c>
      <c r="I52" s="7">
        <v>1179.44</v>
      </c>
      <c r="J52" s="6"/>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B175BF93-9625-4AB9-A195-A899C8303B5C}">
  <ds:schemaRefs>
    <ds:schemaRef ds:uri="http://schemas.microsoft.com/sharepoint/v3/contenttype/forms"/>
  </ds:schemaRefs>
</ds:datastoreItem>
</file>

<file path=customXml/itemProps3.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Cuenta Tesoreria</vt:lpstr>
      <vt:lpstr>CUENTA DE RESULTADOS</vt:lpstr>
      <vt:lpstr>Extremadura</vt:lpstr>
      <vt:lpstr>'CUENTA DE RESULTADOS'!Área_de_impresión</vt:lpstr>
      <vt:lpstr>PROGRAMASVPOEXTREMADURA</vt:lpstr>
      <vt:lpstr>PROGVIVEXT</vt:lpstr>
      <vt:lpstr>SUPUTLEXT</vt:lpstr>
      <vt:lpstr>TIPEDIFEXT</vt:lpstr>
      <vt:lpstr>'CUENTA DE RESULTADOS'!Títulos_a_imprimir</vt:lpstr>
      <vt:lpstr>'Cuenta Tesoreria'!Títulos_a_imprimir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Sonia Ponce Parejo</cp:lastModifiedBy>
  <cp:lastPrinted>2024-10-21T11:06:17Z</cp:lastPrinted>
  <dcterms:created xsi:type="dcterms:W3CDTF">2009-08-11T11:59:54Z</dcterms:created>
  <dcterms:modified xsi:type="dcterms:W3CDTF">2024-10-21T11:19:51Z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