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Bovedilla\Promocion\AA Sonia\2401 BPM-15 ENTRENUCLEOS. DOS HERMANAS\03 ECONOMICO-FINANCIERO\000 ESTUDIO ECONÓMICO\"/>
    </mc:Choice>
  </mc:AlternateContent>
  <xr:revisionPtr revIDLastSave="0" documentId="13_ncr:1_{340EB067-5FBE-40C8-96BD-AD21AD81244A}" xr6:coauthVersionLast="47" xr6:coauthVersionMax="47" xr10:uidLastSave="{00000000-0000-0000-0000-000000000000}"/>
  <bookViews>
    <workbookView xWindow="-108" yWindow="-108" windowWidth="23256" windowHeight="12576" tabRatio="860" xr2:uid="{00000000-000D-0000-FFFF-FFFF00000000}"/>
  </bookViews>
  <sheets>
    <sheet name="CUENTA DE RESULTADOS" sheetId="11" r:id="rId1"/>
    <sheet name="Cuenta de Tesoreria" sheetId="50" r:id="rId2"/>
    <sheet name="Extremadura" sheetId="37" state="hidden" r:id="rId3"/>
  </sheets>
  <definedNames>
    <definedName name="_xlnm.Print_Area" localSheetId="0">'CUENTA DE RESULTADOS'!$A$1:$H$52</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0">'CUENTA DE RESULTADOS'!$4:$7</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9" i="11" l="1"/>
  <c r="H45" i="11"/>
  <c r="H47" i="11" s="1"/>
  <c r="G15" i="11"/>
  <c r="G20" i="11"/>
  <c r="G32" i="11"/>
  <c r="H38" i="11" s="1"/>
  <c r="D43" i="50"/>
  <c r="D30" i="50"/>
  <c r="D29" i="50"/>
  <c r="D28" i="50"/>
  <c r="D34" i="50"/>
  <c r="D33" i="50"/>
  <c r="F43" i="50" l="1"/>
  <c r="G43" i="50" s="1"/>
  <c r="F15" i="50"/>
  <c r="H43" i="50" l="1"/>
  <c r="I43" i="50" s="1"/>
  <c r="H28" i="11" l="1"/>
  <c r="G15" i="50" l="1"/>
  <c r="H30" i="11" l="1"/>
  <c r="R21" i="37" l="1"/>
  <c r="R20" i="37"/>
  <c r="R19" i="37"/>
  <c r="R18" i="37"/>
  <c r="R17" i="37"/>
  <c r="M15" i="37"/>
  <c r="O13" i="37"/>
  <c r="O11" i="37"/>
  <c r="O10" i="37"/>
  <c r="O9" i="37"/>
  <c r="O8" i="37"/>
  <c r="L14" i="37" s="1"/>
  <c r="O7" i="37"/>
  <c r="O6" i="37"/>
  <c r="O5" i="37"/>
  <c r="O4" i="37"/>
  <c r="O3" i="37"/>
  <c r="O2" i="37"/>
  <c r="O1" i="37"/>
  <c r="M14" i="37" s="1"/>
  <c r="H26" i="11"/>
  <c r="H25" i="11"/>
  <c r="H24" i="11" l="1"/>
  <c r="H15" i="50" l="1"/>
  <c r="I15" i="50" l="1"/>
  <c r="J15" i="50" l="1"/>
  <c r="K15" i="50" l="1"/>
  <c r="L15" i="50" l="1"/>
  <c r="M15" i="50" l="1"/>
  <c r="N15" i="50" l="1"/>
  <c r="O15" i="50" l="1"/>
  <c r="P15" i="50"/>
  <c r="Q15" i="50" l="1"/>
  <c r="R15" i="50" l="1"/>
  <c r="S15" i="50" l="1"/>
  <c r="T15" i="50" l="1"/>
  <c r="U15" i="50" l="1"/>
  <c r="V15" i="50" l="1"/>
  <c r="W15" i="50" l="1"/>
  <c r="X15" i="50" l="1"/>
  <c r="Y15" i="50" l="1"/>
  <c r="Z15" i="50" l="1"/>
  <c r="AA15" i="50" l="1"/>
  <c r="AB15" i="50" l="1"/>
  <c r="AC15" i="50" l="1"/>
  <c r="AD15" i="50" l="1"/>
  <c r="AE15" i="50" l="1"/>
  <c r="AF15" i="50" l="1"/>
  <c r="AG15" i="50" l="1"/>
  <c r="AH15" i="50" l="1"/>
  <c r="AI15" i="50" l="1"/>
  <c r="AJ15" i="50" l="1"/>
  <c r="AK15" i="50" l="1"/>
  <c r="AL15" i="50" l="1"/>
  <c r="AM15" i="50" l="1"/>
  <c r="AN15" i="50" l="1"/>
  <c r="AO15" i="50" l="1"/>
  <c r="AP15" i="50" l="1"/>
  <c r="AQ15" i="50" l="1"/>
  <c r="AR15" i="50" l="1"/>
  <c r="AS15" i="50" l="1"/>
  <c r="AT15" i="50" l="1"/>
  <c r="AU15" i="50" l="1"/>
  <c r="J43" i="50" l="1"/>
  <c r="K43" i="50" l="1"/>
  <c r="L43" i="50" s="1"/>
  <c r="M43" i="50" s="1"/>
  <c r="N43" i="50" s="1"/>
  <c r="O43" i="50" l="1"/>
  <c r="P43" i="50" s="1"/>
  <c r="Q43" i="50" s="1"/>
  <c r="R43" i="50" s="1"/>
  <c r="S43" i="50" s="1"/>
  <c r="T43" i="50" s="1"/>
  <c r="U43" i="50" s="1"/>
  <c r="V43" i="50" s="1"/>
  <c r="W43" i="50" s="1"/>
  <c r="X43" i="50" s="1"/>
  <c r="Y43" i="50" s="1"/>
  <c r="Z43" i="50" s="1"/>
  <c r="AA43" i="50" s="1"/>
  <c r="AB43" i="50" s="1"/>
  <c r="AC43" i="50" s="1"/>
  <c r="AD43" i="50" s="1"/>
  <c r="AE43" i="50" s="1"/>
  <c r="AF43" i="50" s="1"/>
  <c r="AG43" i="50" s="1"/>
  <c r="AH43" i="50" s="1"/>
  <c r="AI43" i="50" s="1"/>
  <c r="AJ43" i="50" s="1"/>
  <c r="AK43" i="50" s="1"/>
  <c r="AL43" i="50" s="1"/>
  <c r="AM43" i="50" s="1"/>
  <c r="AN43" i="50" l="1"/>
  <c r="AO43" i="50" s="1"/>
  <c r="AP43" i="50" s="1"/>
  <c r="AQ43" i="50" s="1"/>
  <c r="AR43" i="50" l="1"/>
  <c r="AS43" i="50" s="1"/>
  <c r="AT43" i="50" s="1"/>
  <c r="AU43" i="50" s="1"/>
  <c r="H23" i="11" l="1"/>
  <c r="H22" i="11" l="1"/>
  <c r="G24" i="11" l="1"/>
  <c r="H42" i="11" l="1"/>
  <c r="AT7" i="50" l="1"/>
  <c r="F7" i="50" l="1"/>
  <c r="J7" i="50"/>
  <c r="K7" i="50"/>
  <c r="AS7" i="50"/>
  <c r="N7" i="50"/>
  <c r="I7" i="50"/>
  <c r="M7" i="50"/>
  <c r="H7" i="50"/>
  <c r="G7" i="50"/>
  <c r="AR7" i="50"/>
  <c r="L7" i="50"/>
  <c r="AU7" i="50" l="1"/>
  <c r="G37" i="50"/>
  <c r="P7" i="50"/>
  <c r="H37" i="50" l="1"/>
  <c r="I37" i="50" s="1"/>
  <c r="J37" i="50" s="1"/>
  <c r="K37" i="50" s="1"/>
  <c r="L37" i="50" s="1"/>
  <c r="M37" i="50" s="1"/>
  <c r="N37" i="50" s="1"/>
  <c r="T7" i="50"/>
  <c r="AM7" i="50"/>
  <c r="Z7" i="50"/>
  <c r="AC7" i="50"/>
  <c r="AJ7" i="50"/>
  <c r="AE7" i="50"/>
  <c r="AD7" i="50"/>
  <c r="U7" i="50"/>
  <c r="Q7" i="50"/>
  <c r="S7" i="50"/>
  <c r="AB7" i="50"/>
  <c r="AH7" i="50"/>
  <c r="O7" i="50"/>
  <c r="AL7" i="50"/>
  <c r="AA7" i="50"/>
  <c r="R7" i="50"/>
  <c r="W7" i="50"/>
  <c r="AI7" i="50"/>
  <c r="V7" i="50"/>
  <c r="X7" i="50"/>
  <c r="Y7" i="50"/>
  <c r="AK7" i="50"/>
  <c r="AF7" i="50"/>
  <c r="AG7" i="50"/>
  <c r="O37" i="50" l="1"/>
  <c r="P37" i="50" l="1"/>
  <c r="Q37" i="50" s="1"/>
  <c r="R37" i="50" s="1"/>
  <c r="S37" i="50" s="1"/>
  <c r="T37" i="50" s="1"/>
  <c r="U37" i="50" s="1"/>
  <c r="V37" i="50" s="1"/>
  <c r="W37" i="50" s="1"/>
  <c r="X37" i="50" s="1"/>
  <c r="Y37" i="50" s="1"/>
  <c r="Z37" i="50" s="1"/>
  <c r="AA37" i="50" s="1"/>
  <c r="AB37" i="50" s="1"/>
  <c r="AC37" i="50" s="1"/>
  <c r="AD37" i="50" s="1"/>
  <c r="AE37" i="50" s="1"/>
  <c r="AF37" i="50" s="1"/>
  <c r="AG37" i="50" s="1"/>
  <c r="AH37" i="50" s="1"/>
  <c r="AI37" i="50" s="1"/>
  <c r="AJ37" i="50" s="1"/>
  <c r="AK37" i="50" s="1"/>
  <c r="AL37" i="50" s="1"/>
  <c r="AM37" i="50" s="1"/>
  <c r="D7" i="50" l="1"/>
  <c r="AO7" i="50"/>
  <c r="AN37" i="50"/>
  <c r="AN7" i="50"/>
  <c r="AP7" i="50"/>
  <c r="AO37" i="50" l="1"/>
  <c r="AQ7" i="50"/>
  <c r="AP37" i="50" l="1"/>
  <c r="AQ37" i="50" s="1"/>
  <c r="AR37" i="50" s="1"/>
  <c r="J16" i="50" l="1"/>
  <c r="H16" i="50"/>
  <c r="I16" i="50"/>
  <c r="K16" i="50"/>
  <c r="L16" i="50"/>
  <c r="N16" i="50"/>
  <c r="G16" i="50"/>
  <c r="M16" i="50"/>
  <c r="F16" i="50" l="1"/>
  <c r="I39" i="50"/>
  <c r="I45" i="50" s="1"/>
  <c r="H39" i="50"/>
  <c r="H45" i="50" s="1"/>
  <c r="L39" i="50"/>
  <c r="L45" i="50" s="1"/>
  <c r="M39" i="50"/>
  <c r="M45" i="50" s="1"/>
  <c r="K39" i="50"/>
  <c r="K45" i="50" s="1"/>
  <c r="F39" i="50" l="1"/>
  <c r="J39" i="50"/>
  <c r="J45" i="50" s="1"/>
  <c r="N39" i="50"/>
  <c r="N45" i="50" s="1"/>
  <c r="G39" i="50" l="1"/>
  <c r="G45" i="50" s="1"/>
  <c r="F40" i="50"/>
  <c r="F45" i="50"/>
  <c r="F46" i="50" s="1"/>
  <c r="G40" i="50" l="1"/>
  <c r="H40" i="50" s="1"/>
  <c r="I40" i="50" s="1"/>
  <c r="J40" i="50" s="1"/>
  <c r="K40" i="50" s="1"/>
  <c r="L40" i="50" s="1"/>
  <c r="M40" i="50" s="1"/>
  <c r="N40" i="50" s="1"/>
  <c r="G46" i="50"/>
  <c r="O16" i="50"/>
  <c r="H46" i="50" l="1"/>
  <c r="I46" i="50" l="1"/>
  <c r="J46" i="50" l="1"/>
  <c r="K46" i="50" l="1"/>
  <c r="O39" i="50"/>
  <c r="L46" i="50" l="1"/>
  <c r="O45" i="50"/>
  <c r="O40" i="50"/>
  <c r="P16" i="50"/>
  <c r="M46" i="50" l="1"/>
  <c r="N46" i="50" l="1"/>
  <c r="O46" i="50" l="1"/>
  <c r="P39" i="50" l="1"/>
  <c r="Q16" i="50"/>
  <c r="AU16" i="50"/>
  <c r="AS16" i="50"/>
  <c r="AT16" i="50"/>
  <c r="P45" i="50" l="1"/>
  <c r="P46" i="50" s="1"/>
  <c r="P40" i="50"/>
  <c r="Q39" i="50" l="1"/>
  <c r="R16" i="50"/>
  <c r="Q45" i="50" l="1"/>
  <c r="Q46" i="50" s="1"/>
  <c r="Q40" i="50"/>
  <c r="R39" i="50" l="1"/>
  <c r="S16" i="50"/>
  <c r="R45" i="50" l="1"/>
  <c r="R46" i="50" s="1"/>
  <c r="R40" i="50"/>
  <c r="S39" i="50" l="1"/>
  <c r="T16" i="50"/>
  <c r="S45" i="50" l="1"/>
  <c r="S46" i="50" s="1"/>
  <c r="S40" i="50"/>
  <c r="T39" i="50" l="1"/>
  <c r="T45" i="50" s="1"/>
  <c r="T46" i="50" s="1"/>
  <c r="U16" i="50"/>
  <c r="T40" i="50" l="1"/>
  <c r="V16" i="50" l="1"/>
  <c r="U39" i="50"/>
  <c r="U45" i="50" l="1"/>
  <c r="U46" i="50" s="1"/>
  <c r="U40" i="50"/>
  <c r="W16" i="50" l="1"/>
  <c r="V39" i="50"/>
  <c r="V45" i="50" l="1"/>
  <c r="V46" i="50" s="1"/>
  <c r="V40" i="50"/>
  <c r="W39" i="50" l="1"/>
  <c r="X16" i="50"/>
  <c r="W45" i="50" l="1"/>
  <c r="W46" i="50" s="1"/>
  <c r="W40" i="50"/>
  <c r="X39" i="50" l="1"/>
  <c r="Y16" i="50"/>
  <c r="X40" i="50" l="1"/>
  <c r="X45" i="50"/>
  <c r="X46" i="50" s="1"/>
  <c r="Y39" i="50" l="1"/>
  <c r="Z16" i="50"/>
  <c r="Y45" i="50" l="1"/>
  <c r="Y46" i="50" s="1"/>
  <c r="Y40" i="50"/>
  <c r="Z39" i="50" l="1"/>
  <c r="Z40" i="50" l="1"/>
  <c r="Z45" i="50"/>
  <c r="Z46" i="50" s="1"/>
  <c r="AA16" i="50"/>
  <c r="AB16" i="50" l="1"/>
  <c r="AA39" i="50"/>
  <c r="AA45" i="50" l="1"/>
  <c r="AA46" i="50" s="1"/>
  <c r="AA40" i="50"/>
  <c r="AC16" i="50" l="1"/>
  <c r="AB39" i="50"/>
  <c r="AB45" i="50" l="1"/>
  <c r="AB46" i="50" s="1"/>
  <c r="AB40" i="50"/>
  <c r="AC39" i="50" l="1"/>
  <c r="AD16" i="50"/>
  <c r="AC45" i="50" l="1"/>
  <c r="AC46" i="50" s="1"/>
  <c r="AC40" i="50"/>
  <c r="AE16" i="50" l="1"/>
  <c r="AD39" i="50"/>
  <c r="AD45" i="50" l="1"/>
  <c r="AD46" i="50" s="1"/>
  <c r="AD40" i="50"/>
  <c r="AF16" i="50" l="1"/>
  <c r="AE39" i="50"/>
  <c r="AE45" i="50" l="1"/>
  <c r="AE46" i="50" s="1"/>
  <c r="AE40" i="50"/>
  <c r="AF39" i="50" l="1"/>
  <c r="AG16" i="50"/>
  <c r="AF45" i="50" l="1"/>
  <c r="AF46" i="50" s="1"/>
  <c r="AF40" i="50"/>
  <c r="AG39" i="50" l="1"/>
  <c r="AH16" i="50"/>
  <c r="AG45" i="50" l="1"/>
  <c r="AG46" i="50" s="1"/>
  <c r="AG40" i="50"/>
  <c r="AH39" i="50" l="1"/>
  <c r="AI16" i="50"/>
  <c r="AH45" i="50" l="1"/>
  <c r="AH46" i="50" s="1"/>
  <c r="AH40" i="50"/>
  <c r="AI39" i="50" l="1"/>
  <c r="AJ16" i="50"/>
  <c r="AI45" i="50" l="1"/>
  <c r="AI46" i="50" s="1"/>
  <c r="AI40" i="50"/>
  <c r="AJ39" i="50" l="1"/>
  <c r="AK16" i="50"/>
  <c r="AJ45" i="50" l="1"/>
  <c r="AJ46" i="50" s="1"/>
  <c r="AJ40" i="50"/>
  <c r="AL16" i="50" l="1"/>
  <c r="AK39" i="50"/>
  <c r="AK45" i="50" l="1"/>
  <c r="AK46" i="50" s="1"/>
  <c r="AK40" i="50"/>
  <c r="AM16" i="50" l="1"/>
  <c r="AL39" i="50"/>
  <c r="AL45" i="50" l="1"/>
  <c r="AL46" i="50" s="1"/>
  <c r="AL40" i="50"/>
  <c r="AN16" i="50" l="1"/>
  <c r="AM39" i="50" l="1"/>
  <c r="AM45" i="50" l="1"/>
  <c r="AM46" i="50" s="1"/>
  <c r="AM40" i="50"/>
  <c r="AO16" i="50" l="1"/>
  <c r="AN39" i="50" l="1"/>
  <c r="AN45" i="50" s="1"/>
  <c r="AN46" i="50" s="1"/>
  <c r="AN40" i="50" l="1"/>
  <c r="AP16" i="50" l="1"/>
  <c r="AO39" i="50"/>
  <c r="AO45" i="50" l="1"/>
  <c r="AO46" i="50" s="1"/>
  <c r="AO40" i="50"/>
  <c r="AT39" i="50" l="1"/>
  <c r="AT45" i="50" s="1"/>
  <c r="AP39" i="50" l="1"/>
  <c r="AP45" i="50" s="1"/>
  <c r="AP46" i="50" s="1"/>
  <c r="AR16" i="50"/>
  <c r="AP40" i="50" l="1"/>
  <c r="AQ16" i="50" l="1"/>
  <c r="AS39" i="50" l="1"/>
  <c r="AS45" i="50" s="1"/>
  <c r="AU39" i="50" l="1"/>
  <c r="AU45" i="50" s="1"/>
  <c r="AQ39" i="50" l="1"/>
  <c r="AQ40" i="50" s="1"/>
  <c r="D16" i="50"/>
  <c r="D48" i="50" s="1"/>
  <c r="AR39" i="50"/>
  <c r="AR45" i="50" s="1"/>
  <c r="AQ45" i="50" l="1"/>
  <c r="AQ46" i="50" s="1"/>
  <c r="AR46" i="50" s="1"/>
  <c r="AR40" i="50"/>
  <c r="AS40" i="50" s="1"/>
  <c r="AT40" i="50" s="1"/>
  <c r="AU40" i="50" s="1"/>
  <c r="G13" i="11"/>
  <c r="H37" i="11" l="1"/>
  <c r="AS46" i="50"/>
  <c r="AT46" i="50" l="1"/>
  <c r="AU46" i="50" l="1"/>
  <c r="H39" i="11"/>
  <c r="H48" i="11" s="1"/>
  <c r="H40" i="11" l="1"/>
  <c r="H43" i="11"/>
</calcChain>
</file>

<file path=xl/sharedStrings.xml><?xml version="1.0" encoding="utf-8"?>
<sst xmlns="http://schemas.openxmlformats.org/spreadsheetml/2006/main" count="209" uniqueCount="144">
  <si>
    <t>IMPORTES</t>
  </si>
  <si>
    <t>GASTOS</t>
  </si>
  <si>
    <t>01 TERRENOS Y SOLARES</t>
  </si>
  <si>
    <t>02 CONSTRUCCIÓN</t>
  </si>
  <si>
    <t>02.01 URBANIZACIÓN</t>
  </si>
  <si>
    <t>02.02 EDIFICACION</t>
  </si>
  <si>
    <t>03 HONORARIOS PROFESIONALES</t>
  </si>
  <si>
    <t>04 TASAS/LICENCIAS/TRIBUTOS</t>
  </si>
  <si>
    <t>05 COSTES FINANCIEROS</t>
  </si>
  <si>
    <t>05.03 EDIFICIO: PRÉSTAMO HIPOTECARIO</t>
  </si>
  <si>
    <t>05.05 AVALES PROMOCIÓN</t>
  </si>
  <si>
    <t>06 PUBLICIDAD Y COMERCIALIZACIÓN</t>
  </si>
  <si>
    <t>06.01 PUBLICIDAD</t>
  </si>
  <si>
    <t>06.02 COMERCIALIZACIÓN</t>
  </si>
  <si>
    <t>07 FORMALIZACIÓN DE DOCUMENTOS</t>
  </si>
  <si>
    <t>08 GESTIÓN</t>
  </si>
  <si>
    <t>09 SEGUROS</t>
  </si>
  <si>
    <t>INGRESOS</t>
  </si>
  <si>
    <t>01 VENTAS.</t>
  </si>
  <si>
    <t>RESULTADO</t>
  </si>
  <si>
    <t>%s/ ingresos</t>
  </si>
  <si>
    <t>Gestion</t>
  </si>
  <si>
    <t>10 GASTOS VARIOS E IMPREVISTOS</t>
  </si>
  <si>
    <t>PRESTAMO PROMOTOR</t>
  </si>
  <si>
    <t>PAGOS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</si>
  <si>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</si>
  <si>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</si>
  <si>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</si>
  <si>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</si>
  <si>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</si>
  <si>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</si>
  <si>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</si>
  <si>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</si>
  <si>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</si>
  <si>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</si>
  <si>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</si>
  <si>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</si>
  <si>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</si>
  <si>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</si>
  <si>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</si>
  <si>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</si>
  <si>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</si>
  <si>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</si>
  <si>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</si>
  <si>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</si>
  <si>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</si>
  <si>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</si>
  <si>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</si>
  <si>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</si>
  <si>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</si>
  <si>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</si>
  <si>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</si>
  <si>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</si>
  <si>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</si>
  <si>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</si>
  <si>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</si>
  <si>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</si>
  <si>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</si>
  <si>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</si>
  <si>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</si>
  <si>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</si>
  <si>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</si>
  <si>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</si>
  <si>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</si>
  <si>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</si>
  <si>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</si>
  <si>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</si>
  <si>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</si>
  <si>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</si>
  <si>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</si>
  <si>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</si>
  <si>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</si>
  <si>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</si>
  <si>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</si>
  <si>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</si>
  <si>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</si>
  <si>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</si>
  <si>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</si>
  <si>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</si>
  <si>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</si>
  <si>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</si>
  <si>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</si>
  <si>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</si>
  <si>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</si>
  <si>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</si>
  <si>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</si>
  <si>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</si>
  <si>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</si>
  <si>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</si>
  <si>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</si>
  <si>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</si>
  <si>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</si>
  <si>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</si>
  <si>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</si>
  <si>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</si>
  <si>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</si>
  <si>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</si>
  <si>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</si>
  <si>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</si>
  <si>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</si>
  <si>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</si>
  <si>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Reserva</t>
  </si>
  <si>
    <t>Totales</t>
  </si>
  <si>
    <t>Disposiciones</t>
  </si>
  <si>
    <t>Aplazado</t>
  </si>
  <si>
    <t>Entrega de llaves</t>
  </si>
  <si>
    <t>TASA DE GRUPO</t>
  </si>
  <si>
    <t>RESULTADO TRAS TASA  DE GRUPO</t>
  </si>
  <si>
    <t>05.02 PRÉSTAMO EQUITY GRUPO</t>
  </si>
  <si>
    <t>Equity Total</t>
  </si>
  <si>
    <t>Beneficio Total (Yield)</t>
  </si>
  <si>
    <t>Beneficio Anual (Yield anual)</t>
  </si>
  <si>
    <t>Duración meses</t>
  </si>
  <si>
    <t>TIR Bruta</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</si>
  <si>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</si>
  <si>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</si>
  <si>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</si>
  <si>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</si>
  <si>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</si>
  <si>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</si>
  <si>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</si>
  <si>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</si>
  <si>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</si>
  <si>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</si>
  <si>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</si>
  <si>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</si>
  <si>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</si>
  <si>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</si>
  <si>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</si>
  <si>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</si>
  <si>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</si>
  <si>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</si>
  <si>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</si>
  <si>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</si>
  <si>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</si>
  <si>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</si>
  <si>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</si>
  <si>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</si>
  <si>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</si>
  <si>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CUENTA DE TESORERIA PARCELA BPM-15 DOS HERMANAS (SEVILLA)</t>
  </si>
  <si>
    <t>Equity Socio (50%)</t>
  </si>
  <si>
    <t>Cuenta de Resultado</t>
  </si>
  <si>
    <t>A.- Precios Estables :</t>
  </si>
  <si>
    <t>100% viviendas a  2.075 €/m2u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</si>
</sst>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164" formatCode="_-* #,##0.00\ _€_-;\-* #,##0.00\ _€_-;_-* &quot;-&quot;??\ _€_-;_-@_-"/>
    <numFmt numFmtId="168" formatCode="0.0%"/>
    <numFmt numFmtId="171" formatCode="_-* #,##0.00\ [$€-1]_-;\-* #,##0.00\ [$€-1]_-;_-* &quot;-&quot;??\ [$€-1]_-"/>
    <numFmt numFmtId="172" formatCode="#,##0.00\ [$€-1]"/>
    <numFmt numFmtId="173" formatCode="[$-C0A]mmm\-yy;@"/>
    <numFmt numFmtId="174" formatCode="#,##0\ &quot;€&quot;"/>
    <numFmt numFmtId="201" formatCode="_-* #,##0.00\ [$€]_-;\-* #,##0.00\ [$€]_-;_-* &quot;-&quot;??\ [$€]_-;_-@_-"/>
    <numFmt numFmtId="203" formatCode="#,##0.00000\ &quot;€&quot;;[Red]\-#,##0.00000\ &quot;€&quot;"/>
  </numFmts>
  <fonts count="24"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sz val="8"/>
      <color theme="0"/>
      <name val="Trebuchet MS"/>
      <family val="2"/>
    </font>
    <font>
      <b/>
      <sz val="10"/>
      <name val="Arial"/>
      <family val="2"/>
    </font>
    <font>
      <b/>
      <sz val="8"/>
      <color theme="0"/>
      <name val="Trebuchet MS"/>
      <family val="2"/>
    </font>
    <font>
      <b/>
      <sz val="9"/>
      <name val="Trebuchet MS"/>
      <family val="2"/>
    </font>
    <font>
      <sz val="11"/>
      <color theme="1"/>
      <name val="Calibri"/>
      <family val="2"/>
      <scheme val="minor"/>
    </font>
    <font>
      <sz val="10"/>
      <name val="Arial"/>
      <family val="2"/>
    </font>
    <font>
      <sz val="8"/>
      <name val="Trebuchet MS"/>
      <family val="2"/>
    </font>
    <font>
      <b/>
      <sz val="8"/>
      <name val="Trebuchet MS"/>
      <family val="2"/>
    </font>
    <font>
      <sz val="9"/>
      <name val="Arial"/>
      <family val="2"/>
    </font>
    <font>
      <sz val="9"/>
      <name val="Trebuchet MS"/>
      <family val="2"/>
    </font>
    <font>
      <b/>
      <i/>
      <u/>
      <sz val="20"/>
      <name val="Trebuchet MS"/>
      <family val="2"/>
    </font>
    <font>
      <b/>
      <i/>
      <u/>
      <sz val="15"/>
      <name val="Trebuchet MS"/>
      <family val="2"/>
    </font>
    <font>
      <sz val="9"/>
      <color theme="0"/>
      <name val="Trebuchet MS"/>
      <family val="2"/>
    </font>
    <font>
      <b/>
      <sz val="14"/>
      <name val="Trebuchet MS"/>
      <family val="2"/>
    </font>
    <font>
      <sz val="10"/>
      <color rgb="FF002060"/>
      <name val="Trebuchet MS"/>
      <family val="2"/>
    </font>
    <font>
      <b/>
      <sz val="10"/>
      <color rgb="FF002060"/>
      <name val="Trebuchet MS"/>
      <family val="2"/>
    </font>
    <font>
      <b/>
      <u/>
      <sz val="10"/>
      <color rgb="FF002060"/>
      <name val="Trebuchet MS"/>
      <family val="2"/>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48">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theme="0" tint="-0.34998626667073579"/>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ck">
        <color indexed="64"/>
      </right>
      <top/>
      <bottom/>
      <diagonal/>
    </border>
  </borders>
  <cellStyleXfs count="458">
    <xf numFmtId="0" fontId="0" fillId="0" borderId="0"/>
    <xf numFmtId="9" fontId="4" fillId="0" borderId="0" applyFont="0" applyFill="0" applyBorder="0" applyAlignment="0" applyProtection="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72" fontId="11" fillId="0" borderId="0"/>
    <xf numFmtId="44"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185">
    <xf numFmtId="0" fontId="0" fillId="0" borderId="0" xfId="0"/>
    <xf numFmtId="4" fontId="2" fillId="0" borderId="0" xfId="0" applyNumberFormat="1" applyFont="1" applyAlignment="1">
      <alignment vertical="center"/>
    </xf>
    <xf numFmtId="4" fontId="2" fillId="0" borderId="0" xfId="0" applyNumberFormat="1" applyFont="1" applyAlignment="1">
      <alignment horizontal="lef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8"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0" fillId="0" borderId="15" xfId="0" applyBorder="1" applyAlignment="1">
      <alignment horizontal="center"/>
    </xf>
    <xf numFmtId="8" fontId="6" fillId="0" borderId="8" xfId="0" applyNumberFormat="1" applyFont="1" applyBorder="1" applyAlignment="1">
      <alignment horizontal="right" wrapText="1"/>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4" xfId="0" applyNumberFormat="1" applyFont="1" applyBorder="1" applyAlignment="1">
      <alignment horizontal="right" wrapText="1"/>
    </xf>
    <xf numFmtId="8" fontId="6" fillId="0" borderId="0" xfId="0" applyNumberFormat="1" applyFont="1" applyAlignment="1">
      <alignment horizontal="right" wrapText="1"/>
    </xf>
    <xf numFmtId="8" fontId="6" fillId="0" borderId="16"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0" fontId="6" fillId="0" borderId="8" xfId="0" applyFont="1" applyBorder="1"/>
    <xf numFmtId="0" fontId="0" fillId="0" borderId="10" xfId="0" applyBorder="1"/>
    <xf numFmtId="0" fontId="0" fillId="0" borderId="14" xfId="0" applyBorder="1"/>
    <xf numFmtId="0" fontId="0" fillId="0" borderId="16" xfId="0" applyBorder="1"/>
    <xf numFmtId="0" fontId="0" fillId="0" borderId="11" xfId="0" applyBorder="1"/>
    <xf numFmtId="0" fontId="0" fillId="0" borderId="13" xfId="0" applyBorder="1"/>
    <xf numFmtId="0" fontId="6" fillId="0" borderId="4" xfId="0" applyFont="1" applyBorder="1"/>
    <xf numFmtId="0" fontId="0" fillId="0" borderId="6" xfId="0" applyBorder="1"/>
    <xf numFmtId="0" fontId="0" fillId="0" borderId="9" xfId="0" applyBorder="1"/>
    <xf numFmtId="0" fontId="6" fillId="0" borderId="14" xfId="0" applyFont="1" applyBorder="1"/>
    <xf numFmtId="0" fontId="6" fillId="0" borderId="11" xfId="0" applyFont="1" applyBorder="1"/>
    <xf numFmtId="0" fontId="0" fillId="0" borderId="12" xfId="0" applyBorder="1"/>
    <xf numFmtId="203" fontId="0" fillId="0" borderId="0" xfId="0" applyNumberFormat="1"/>
    <xf numFmtId="0" fontId="6" fillId="0" borderId="10" xfId="0" applyFont="1" applyBorder="1"/>
    <xf numFmtId="0" fontId="6" fillId="0" borderId="13" xfId="0" applyFont="1" applyBorder="1"/>
    <xf numFmtId="0" fontId="6" fillId="0" borderId="16" xfId="0" applyFont="1" applyBorder="1"/>
    <xf numFmtId="0" fontId="6" fillId="0" borderId="8" xfId="0" applyFont="1" applyBorder="1" applyAlignment="1">
      <alignment horizontal="left" wrapText="1"/>
    </xf>
    <xf numFmtId="0" fontId="6" fillId="0" borderId="14" xfId="0" applyFont="1" applyBorder="1" applyAlignment="1">
      <alignment horizontal="left" wrapText="1"/>
    </xf>
    <xf numFmtId="0" fontId="6" fillId="0" borderId="11" xfId="0" applyFont="1" applyBorder="1" applyAlignment="1">
      <alignment horizontal="left" wrapText="1"/>
    </xf>
    <xf numFmtId="8" fontId="6" fillId="0" borderId="4" xfId="0" applyNumberFormat="1" applyFont="1" applyBorder="1" applyAlignment="1">
      <alignment horizontal="righ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0" fontId="0" fillId="0" borderId="7" xfId="0" applyBorder="1"/>
    <xf numFmtId="4" fontId="12" fillId="0" borderId="0" xfId="0" applyNumberFormat="1" applyFont="1"/>
    <xf numFmtId="4" fontId="13" fillId="0" borderId="0" xfId="0" applyNumberFormat="1" applyFont="1" applyAlignment="1">
      <alignment vertical="center"/>
    </xf>
    <xf numFmtId="4" fontId="14" fillId="0" borderId="0" xfId="0" applyNumberFormat="1" applyFont="1" applyAlignment="1">
      <alignment vertical="center"/>
    </xf>
    <xf numFmtId="4" fontId="15" fillId="0" borderId="0" xfId="0" applyNumberFormat="1" applyFont="1"/>
    <xf numFmtId="4" fontId="16" fillId="0" borderId="0" xfId="0" applyNumberFormat="1" applyFont="1" applyAlignment="1">
      <alignment vertical="center"/>
    </xf>
    <xf numFmtId="4" fontId="16" fillId="0" borderId="17" xfId="0" applyNumberFormat="1" applyFont="1" applyBorder="1" applyAlignment="1">
      <alignment vertical="center"/>
    </xf>
    <xf numFmtId="10" fontId="13" fillId="0" borderId="0" xfId="1" applyNumberFormat="1" applyFont="1" applyAlignment="1">
      <alignment vertical="center"/>
    </xf>
    <xf numFmtId="9" fontId="13" fillId="0" borderId="0" xfId="1" applyFont="1" applyAlignment="1">
      <alignment vertical="center"/>
    </xf>
    <xf numFmtId="3" fontId="13" fillId="0" borderId="0" xfId="0" applyNumberFormat="1" applyFont="1" applyAlignment="1">
      <alignment vertical="center"/>
    </xf>
    <xf numFmtId="4" fontId="16" fillId="0" borderId="20" xfId="0" applyNumberFormat="1" applyFont="1" applyBorder="1" applyAlignment="1">
      <alignment vertical="center"/>
    </xf>
    <xf numFmtId="9" fontId="16" fillId="0" borderId="17" xfId="1" applyFont="1" applyFill="1" applyBorder="1" applyAlignment="1">
      <alignment vertical="center"/>
    </xf>
    <xf numFmtId="4" fontId="10" fillId="2" borderId="12" xfId="0" applyNumberFormat="1" applyFont="1" applyFill="1" applyBorder="1" applyAlignment="1">
      <alignment horizontal="left" vertical="center"/>
    </xf>
    <xf numFmtId="3" fontId="10" fillId="0" borderId="12" xfId="0" applyNumberFormat="1" applyFont="1" applyBorder="1" applyAlignment="1">
      <alignment vertical="center"/>
    </xf>
    <xf numFmtId="4" fontId="10" fillId="0" borderId="12" xfId="0" applyNumberFormat="1" applyFont="1" applyBorder="1" applyAlignment="1">
      <alignment vertical="center"/>
    </xf>
    <xf numFmtId="4" fontId="10" fillId="0" borderId="17" xfId="0" applyNumberFormat="1" applyFont="1" applyBorder="1" applyAlignment="1">
      <alignment horizontal="left" vertical="center"/>
    </xf>
    <xf numFmtId="3" fontId="10" fillId="0" borderId="17" xfId="0" applyNumberFormat="1" applyFont="1" applyBorder="1" applyAlignment="1">
      <alignment vertical="center"/>
    </xf>
    <xf numFmtId="2" fontId="16" fillId="0" borderId="17" xfId="0" applyNumberFormat="1" applyFont="1" applyBorder="1" applyAlignment="1">
      <alignment vertical="center"/>
    </xf>
    <xf numFmtId="4" fontId="3" fillId="0" borderId="0" xfId="0" applyNumberFormat="1" applyFont="1" applyAlignment="1">
      <alignment horizontal="left" vertical="center"/>
    </xf>
    <xf numFmtId="3" fontId="3" fillId="0" borderId="0" xfId="0" applyNumberFormat="1" applyFont="1" applyAlignment="1">
      <alignment vertical="center"/>
    </xf>
    <xf numFmtId="3" fontId="2" fillId="0" borderId="0" xfId="0" applyNumberFormat="1" applyFont="1" applyAlignment="1">
      <alignment vertical="center"/>
    </xf>
    <xf numFmtId="4" fontId="2" fillId="0" borderId="0" xfId="448" applyNumberFormat="1" applyFont="1" applyAlignment="1">
      <alignment horizontal="right" vertical="center"/>
    </xf>
    <xf numFmtId="9" fontId="2" fillId="0" borderId="0" xfId="1" applyFont="1" applyFill="1" applyBorder="1" applyAlignment="1">
      <alignment vertical="center"/>
    </xf>
    <xf numFmtId="4" fontId="10" fillId="0" borderId="17" xfId="0" applyNumberFormat="1" applyFont="1" applyBorder="1" applyAlignment="1">
      <alignment vertical="center"/>
    </xf>
    <xf numFmtId="4" fontId="3" fillId="0" borderId="0" xfId="0" applyNumberFormat="1" applyFont="1" applyAlignment="1">
      <alignment vertical="center"/>
    </xf>
    <xf numFmtId="4" fontId="2" fillId="0" borderId="0" xfId="0" applyNumberFormat="1" applyFont="1" applyAlignment="1">
      <alignment horizontal="right" vertical="center"/>
    </xf>
    <xf numFmtId="3" fontId="10" fillId="8" borderId="17" xfId="0" applyNumberFormat="1" applyFont="1" applyFill="1" applyBorder="1" applyAlignment="1">
      <alignment vertical="center"/>
    </xf>
    <xf numFmtId="3" fontId="10" fillId="2" borderId="12" xfId="0" applyNumberFormat="1" applyFont="1" applyFill="1" applyBorder="1" applyAlignment="1">
      <alignment vertical="center"/>
    </xf>
    <xf numFmtId="4" fontId="10" fillId="2" borderId="12" xfId="0" applyNumberFormat="1" applyFont="1" applyFill="1" applyBorder="1" applyAlignment="1">
      <alignment vertical="center" wrapText="1"/>
    </xf>
    <xf numFmtId="4" fontId="10" fillId="0" borderId="20" xfId="0" applyNumberFormat="1" applyFont="1" applyBorder="1" applyAlignment="1">
      <alignment horizontal="left" vertical="center"/>
    </xf>
    <xf numFmtId="3" fontId="10" fillId="0" borderId="20" xfId="0" applyNumberFormat="1" applyFont="1" applyBorder="1" applyAlignment="1">
      <alignment vertical="center"/>
    </xf>
    <xf numFmtId="4" fontId="3" fillId="5" borderId="8" xfId="0" applyNumberFormat="1" applyFont="1" applyFill="1" applyBorder="1" applyAlignment="1">
      <alignment vertical="center"/>
    </xf>
    <xf numFmtId="4" fontId="2" fillId="5" borderId="9" xfId="0" applyNumberFormat="1" applyFont="1" applyFill="1" applyBorder="1" applyAlignment="1">
      <alignment vertical="center"/>
    </xf>
    <xf numFmtId="3" fontId="3" fillId="5" borderId="10" xfId="0" applyNumberFormat="1" applyFont="1" applyFill="1" applyBorder="1" applyAlignment="1">
      <alignment vertical="center"/>
    </xf>
    <xf numFmtId="4" fontId="3" fillId="7" borderId="14" xfId="0" applyNumberFormat="1" applyFont="1" applyFill="1" applyBorder="1" applyAlignment="1">
      <alignment vertical="center"/>
    </xf>
    <xf numFmtId="4" fontId="2" fillId="7" borderId="0" xfId="0" applyNumberFormat="1" applyFont="1" applyFill="1" applyAlignment="1">
      <alignment vertical="center"/>
    </xf>
    <xf numFmtId="3" fontId="3" fillId="7" borderId="16" xfId="0" applyNumberFormat="1" applyFont="1" applyFill="1" applyBorder="1" applyAlignment="1">
      <alignment vertical="center"/>
    </xf>
    <xf numFmtId="4" fontId="10" fillId="0" borderId="0" xfId="0" applyNumberFormat="1" applyFont="1" applyAlignment="1">
      <alignment vertical="center"/>
    </xf>
    <xf numFmtId="4" fontId="9" fillId="6" borderId="11" xfId="0" applyNumberFormat="1" applyFont="1" applyFill="1" applyBorder="1" applyAlignment="1">
      <alignment vertical="center"/>
    </xf>
    <xf numFmtId="4" fontId="7" fillId="6" borderId="12" xfId="0" applyNumberFormat="1" applyFont="1" applyFill="1" applyBorder="1" applyAlignment="1">
      <alignment vertical="center"/>
    </xf>
    <xf numFmtId="3" fontId="9" fillId="6" borderId="13" xfId="0" applyNumberFormat="1" applyFont="1" applyFill="1" applyBorder="1" applyAlignment="1">
      <alignment vertical="center"/>
    </xf>
    <xf numFmtId="4" fontId="2" fillId="8" borderId="0" xfId="0" applyNumberFormat="1" applyFont="1" applyFill="1" applyAlignment="1">
      <alignment vertical="center"/>
    </xf>
    <xf numFmtId="4" fontId="13" fillId="8" borderId="0" xfId="0" applyNumberFormat="1" applyFont="1" applyFill="1" applyAlignment="1">
      <alignment vertical="center"/>
    </xf>
    <xf numFmtId="4" fontId="2" fillId="8" borderId="0" xfId="0" quotePrefix="1" applyNumberFormat="1" applyFont="1" applyFill="1" applyAlignment="1">
      <alignment horizontal="right" vertical="center"/>
    </xf>
    <xf numFmtId="9" fontId="2" fillId="8" borderId="0" xfId="1" applyFont="1" applyFill="1" applyBorder="1" applyAlignment="1">
      <alignment vertical="center"/>
    </xf>
    <xf numFmtId="3" fontId="10" fillId="8" borderId="0" xfId="0" applyNumberFormat="1" applyFont="1" applyFill="1" applyAlignment="1">
      <alignment vertical="center"/>
    </xf>
    <xf numFmtId="4" fontId="16" fillId="8" borderId="0" xfId="0" applyNumberFormat="1" applyFont="1" applyFill="1" applyAlignment="1">
      <alignment vertical="center"/>
    </xf>
    <xf numFmtId="4" fontId="9" fillId="6" borderId="0" xfId="0" applyNumberFormat="1" applyFont="1" applyFill="1" applyAlignment="1">
      <alignment vertical="center"/>
    </xf>
    <xf numFmtId="4" fontId="7" fillId="6" borderId="0" xfId="0" applyNumberFormat="1" applyFont="1" applyFill="1" applyAlignment="1">
      <alignment vertical="center"/>
    </xf>
    <xf numFmtId="3" fontId="9" fillId="6" borderId="0" xfId="0" applyNumberFormat="1" applyFont="1" applyFill="1" applyAlignment="1">
      <alignment vertical="center"/>
    </xf>
    <xf numFmtId="9" fontId="7" fillId="6" borderId="0" xfId="1" applyFont="1" applyFill="1" applyBorder="1" applyAlignment="1">
      <alignment vertical="center"/>
    </xf>
    <xf numFmtId="4" fontId="6" fillId="0" borderId="0" xfId="0" applyNumberFormat="1" applyFont="1"/>
    <xf numFmtId="3" fontId="13" fillId="0" borderId="0" xfId="0" applyNumberFormat="1" applyFont="1" applyAlignment="1">
      <alignment horizontal="right" vertical="center"/>
    </xf>
    <xf numFmtId="0" fontId="16" fillId="0" borderId="0" xfId="0" applyFont="1"/>
    <xf numFmtId="0" fontId="17" fillId="0" borderId="0" xfId="0" applyFont="1"/>
    <xf numFmtId="9" fontId="18" fillId="0" borderId="0" xfId="0" applyNumberFormat="1" applyFont="1"/>
    <xf numFmtId="0" fontId="18" fillId="0" borderId="0" xfId="0" applyFont="1"/>
    <xf numFmtId="173" fontId="10" fillId="2" borderId="7" xfId="0" applyNumberFormat="1" applyFont="1" applyFill="1" applyBorder="1" applyAlignment="1">
      <alignment horizontal="center" vertical="center" wrapText="1"/>
    </xf>
    <xf numFmtId="173" fontId="10" fillId="0" borderId="0" xfId="0" applyNumberFormat="1" applyFont="1" applyAlignment="1">
      <alignment horizontal="center" vertical="center" wrapText="1"/>
    </xf>
    <xf numFmtId="0" fontId="16" fillId="2" borderId="4" xfId="0" applyFont="1" applyFill="1" applyBorder="1"/>
    <xf numFmtId="0" fontId="16" fillId="2" borderId="6" xfId="0" applyFont="1" applyFill="1" applyBorder="1"/>
    <xf numFmtId="3" fontId="10" fillId="2" borderId="7"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2" borderId="6" xfId="0" applyNumberFormat="1" applyFont="1" applyFill="1" applyBorder="1" applyAlignment="1">
      <alignment horizontal="right" vertical="center" wrapText="1"/>
    </xf>
    <xf numFmtId="0" fontId="16" fillId="0" borderId="29" xfId="0" applyFont="1" applyBorder="1"/>
    <xf numFmtId="0" fontId="16" fillId="0" borderId="30" xfId="0" applyFont="1" applyBorder="1"/>
    <xf numFmtId="3" fontId="16" fillId="0" borderId="31" xfId="0" applyNumberFormat="1" applyFont="1" applyBorder="1"/>
    <xf numFmtId="3" fontId="16" fillId="0" borderId="0" xfId="0" applyNumberFormat="1" applyFont="1"/>
    <xf numFmtId="3" fontId="16" fillId="0" borderId="32" xfId="0" applyNumberFormat="1" applyFont="1" applyBorder="1"/>
    <xf numFmtId="3" fontId="16" fillId="0" borderId="33" xfId="0" applyNumberFormat="1" applyFont="1" applyBorder="1"/>
    <xf numFmtId="3" fontId="16" fillId="0" borderId="34" xfId="0" applyNumberFormat="1" applyFont="1" applyBorder="1"/>
    <xf numFmtId="0" fontId="16" fillId="0" borderId="27" xfId="0" applyFont="1" applyBorder="1"/>
    <xf numFmtId="0" fontId="16" fillId="0" borderId="22" xfId="0" applyFont="1" applyBorder="1"/>
    <xf numFmtId="3" fontId="16" fillId="0" borderId="35" xfId="0" applyNumberFormat="1" applyFont="1" applyBorder="1"/>
    <xf numFmtId="3" fontId="16" fillId="0" borderId="36" xfId="0" applyNumberFormat="1" applyFont="1" applyBorder="1"/>
    <xf numFmtId="3" fontId="16" fillId="0" borderId="1" xfId="0" applyNumberFormat="1" applyFont="1" applyBorder="1"/>
    <xf numFmtId="3" fontId="16" fillId="0" borderId="37" xfId="0" applyNumberFormat="1" applyFont="1" applyBorder="1"/>
    <xf numFmtId="0" fontId="16" fillId="0" borderId="23" xfId="0" applyFont="1" applyBorder="1"/>
    <xf numFmtId="0" fontId="16" fillId="0" borderId="24" xfId="0" applyFont="1" applyBorder="1"/>
    <xf numFmtId="3" fontId="16" fillId="0" borderId="38" xfId="0" applyNumberFormat="1" applyFont="1" applyBorder="1"/>
    <xf numFmtId="3" fontId="16" fillId="0" borderId="39" xfId="0" applyNumberFormat="1" applyFont="1" applyBorder="1"/>
    <xf numFmtId="3" fontId="16" fillId="0" borderId="40" xfId="0" applyNumberFormat="1" applyFont="1" applyBorder="1"/>
    <xf numFmtId="3" fontId="16" fillId="0" borderId="41" xfId="0" applyNumberFormat="1" applyFont="1" applyBorder="1"/>
    <xf numFmtId="0" fontId="16" fillId="2" borderId="42" xfId="0" applyFont="1" applyFill="1" applyBorder="1"/>
    <xf numFmtId="0" fontId="16" fillId="2" borderId="43" xfId="0" applyFont="1" applyFill="1" applyBorder="1"/>
    <xf numFmtId="3" fontId="10" fillId="2" borderId="44" xfId="0" applyNumberFormat="1" applyFont="1" applyFill="1" applyBorder="1" applyAlignment="1">
      <alignment horizontal="right" vertical="center" wrapText="1"/>
    </xf>
    <xf numFmtId="0" fontId="16" fillId="0" borderId="21" xfId="0" applyFont="1" applyBorder="1"/>
    <xf numFmtId="0" fontId="16" fillId="0" borderId="18" xfId="0" applyFont="1" applyBorder="1"/>
    <xf numFmtId="3" fontId="16" fillId="0" borderId="45" xfId="0" applyNumberFormat="1" applyFont="1" applyBorder="1"/>
    <xf numFmtId="0" fontId="16" fillId="0" borderId="19" xfId="0" applyFont="1" applyBorder="1"/>
    <xf numFmtId="4" fontId="16" fillId="0" borderId="25" xfId="0" applyNumberFormat="1" applyFont="1" applyBorder="1"/>
    <xf numFmtId="4" fontId="16" fillId="0" borderId="0" xfId="0" applyNumberFormat="1" applyFont="1"/>
    <xf numFmtId="0" fontId="16" fillId="0" borderId="32" xfId="0" applyFont="1" applyBorder="1"/>
    <xf numFmtId="0" fontId="16" fillId="0" borderId="33" xfId="0" applyFont="1" applyBorder="1"/>
    <xf numFmtId="0" fontId="16" fillId="0" borderId="16" xfId="0" applyFont="1" applyBorder="1"/>
    <xf numFmtId="0" fontId="16" fillId="0" borderId="36" xfId="0" applyFont="1" applyBorder="1"/>
    <xf numFmtId="0" fontId="16" fillId="0" borderId="1" xfId="0" applyFont="1" applyBorder="1"/>
    <xf numFmtId="0" fontId="16" fillId="0" borderId="39" xfId="0" applyFont="1" applyBorder="1"/>
    <xf numFmtId="0" fontId="16" fillId="0" borderId="40" xfId="0" applyFont="1" applyBorder="1"/>
    <xf numFmtId="0" fontId="16" fillId="0" borderId="34" xfId="0" applyFont="1" applyBorder="1"/>
    <xf numFmtId="0" fontId="16" fillId="0" borderId="46" xfId="0" applyFont="1" applyBorder="1"/>
    <xf numFmtId="0" fontId="16" fillId="0" borderId="26" xfId="0" applyFont="1" applyBorder="1"/>
    <xf numFmtId="0" fontId="16" fillId="2" borderId="5" xfId="0" applyFont="1" applyFill="1" applyBorder="1"/>
    <xf numFmtId="3" fontId="16" fillId="0" borderId="30" xfId="0" applyNumberFormat="1" applyFont="1" applyBorder="1"/>
    <xf numFmtId="0" fontId="10" fillId="2" borderId="4" xfId="0" applyFont="1" applyFill="1" applyBorder="1"/>
    <xf numFmtId="3" fontId="10" fillId="2" borderId="6" xfId="0" applyNumberFormat="1" applyFont="1" applyFill="1" applyBorder="1"/>
    <xf numFmtId="10" fontId="16" fillId="0" borderId="0" xfId="1" applyNumberFormat="1" applyFont="1"/>
    <xf numFmtId="10" fontId="7" fillId="0" borderId="0" xfId="1" applyNumberFormat="1" applyFont="1" applyFill="1" applyBorder="1" applyAlignment="1">
      <alignment vertical="center"/>
    </xf>
    <xf numFmtId="4" fontId="19" fillId="0" borderId="17" xfId="0" applyNumberFormat="1" applyFont="1" applyBorder="1" applyAlignment="1">
      <alignment vertical="center"/>
    </xf>
    <xf numFmtId="4" fontId="7" fillId="0" borderId="0" xfId="0" applyNumberFormat="1" applyFont="1" applyAlignment="1">
      <alignment horizontal="right" vertical="center"/>
    </xf>
    <xf numFmtId="174" fontId="9" fillId="0" borderId="0" xfId="0" applyNumberFormat="1" applyFont="1" applyAlignment="1">
      <alignment vertical="center"/>
    </xf>
    <xf numFmtId="10" fontId="19" fillId="0" borderId="17" xfId="1" applyNumberFormat="1" applyFont="1" applyFill="1" applyBorder="1" applyAlignment="1">
      <alignment vertical="center"/>
    </xf>
    <xf numFmtId="168" fontId="19" fillId="0" borderId="17" xfId="1" applyNumberFormat="1" applyFont="1" applyFill="1" applyBorder="1" applyAlignment="1">
      <alignment horizontal="right" vertical="center"/>
    </xf>
    <xf numFmtId="4" fontId="21" fillId="0" borderId="0" xfId="0" applyNumberFormat="1" applyFont="1" applyAlignment="1">
      <alignment vertical="center"/>
    </xf>
    <xf numFmtId="4" fontId="3" fillId="4" borderId="0" xfId="0" applyNumberFormat="1" applyFont="1" applyFill="1" applyAlignment="1">
      <alignment vertical="center"/>
    </xf>
    <xf numFmtId="4" fontId="3" fillId="4" borderId="9" xfId="0" applyNumberFormat="1" applyFont="1" applyFill="1" applyBorder="1" applyAlignment="1">
      <alignment vertical="center"/>
    </xf>
    <xf numFmtId="4" fontId="3" fillId="4" borderId="10" xfId="0" applyNumberFormat="1" applyFont="1" applyFill="1" applyBorder="1" applyAlignment="1">
      <alignment vertical="center"/>
    </xf>
    <xf numFmtId="4" fontId="3" fillId="4" borderId="16" xfId="0" applyNumberFormat="1" applyFont="1" applyFill="1" applyBorder="1" applyAlignment="1">
      <alignment vertical="center"/>
    </xf>
    <xf numFmtId="4" fontId="3" fillId="4" borderId="12" xfId="0" applyNumberFormat="1" applyFont="1" applyFill="1" applyBorder="1" applyAlignment="1">
      <alignment vertical="center"/>
    </xf>
    <xf numFmtId="4" fontId="3" fillId="4" borderId="13" xfId="0" applyNumberFormat="1" applyFont="1" applyFill="1" applyBorder="1" applyAlignment="1">
      <alignment vertical="center"/>
    </xf>
    <xf numFmtId="4" fontId="2" fillId="8" borderId="0" xfId="0" applyNumberFormat="1" applyFont="1" applyFill="1" applyAlignment="1">
      <alignment horizontal="center" vertical="center"/>
    </xf>
    <xf numFmtId="4" fontId="2" fillId="0" borderId="0" xfId="0" applyNumberFormat="1" applyFont="1" applyAlignment="1">
      <alignment horizontal="center" vertical="center"/>
    </xf>
    <xf numFmtId="4" fontId="3" fillId="2" borderId="0" xfId="0" applyNumberFormat="1" applyFont="1" applyFill="1" applyAlignment="1">
      <alignment horizontal="center" vertical="center" wrapText="1"/>
    </xf>
    <xf numFmtId="4" fontId="3" fillId="2" borderId="0" xfId="0" applyNumberFormat="1" applyFont="1" applyFill="1" applyAlignment="1">
      <alignment horizontal="center" vertical="center"/>
    </xf>
    <xf numFmtId="4" fontId="20" fillId="3" borderId="8" xfId="0" applyNumberFormat="1" applyFont="1" applyFill="1" applyBorder="1" applyAlignment="1">
      <alignment horizontal="center" vertical="center"/>
    </xf>
    <xf numFmtId="4" fontId="20" fillId="3" borderId="9" xfId="0" applyNumberFormat="1" applyFont="1" applyFill="1" applyBorder="1" applyAlignment="1">
      <alignment horizontal="center" vertical="center"/>
    </xf>
    <xf numFmtId="4" fontId="20" fillId="3" borderId="28" xfId="0" applyNumberFormat="1" applyFont="1" applyFill="1" applyBorder="1" applyAlignment="1">
      <alignment horizontal="center" vertical="center"/>
    </xf>
    <xf numFmtId="4" fontId="20" fillId="3" borderId="14" xfId="0" applyNumberFormat="1" applyFont="1" applyFill="1" applyBorder="1" applyAlignment="1">
      <alignment horizontal="center" vertical="center"/>
    </xf>
    <xf numFmtId="4" fontId="20" fillId="3" borderId="0" xfId="0" applyNumberFormat="1" applyFont="1" applyFill="1" applyAlignment="1">
      <alignment horizontal="center" vertical="center"/>
    </xf>
    <xf numFmtId="4" fontId="20" fillId="3" borderId="47" xfId="0" applyNumberFormat="1" applyFont="1" applyFill="1" applyBorder="1" applyAlignment="1">
      <alignment horizontal="center" vertical="center"/>
    </xf>
    <xf numFmtId="4" fontId="23" fillId="4" borderId="8" xfId="0" applyNumberFormat="1" applyFont="1" applyFill="1" applyBorder="1" applyAlignment="1">
      <alignment horizontal="left" vertical="center"/>
    </xf>
    <xf numFmtId="4" fontId="23" fillId="4" borderId="9" xfId="0" applyNumberFormat="1" applyFont="1" applyFill="1" applyBorder="1" applyAlignment="1">
      <alignment horizontal="left" vertical="center"/>
    </xf>
    <xf numFmtId="4" fontId="22" fillId="4" borderId="14" xfId="0" applyNumberFormat="1" applyFont="1" applyFill="1" applyBorder="1" applyAlignment="1">
      <alignment horizontal="left" vertical="center"/>
    </xf>
    <xf numFmtId="4" fontId="22" fillId="4" borderId="0" xfId="0" applyNumberFormat="1" applyFont="1" applyFill="1" applyAlignment="1">
      <alignment horizontal="left" vertical="center"/>
    </xf>
    <xf numFmtId="4" fontId="22" fillId="4" borderId="11" xfId="0" applyNumberFormat="1" applyFont="1" applyFill="1" applyBorder="1" applyAlignment="1">
      <alignment horizontal="left" vertical="center"/>
    </xf>
    <xf numFmtId="4" fontId="22" fillId="4" borderId="12" xfId="0" applyNumberFormat="1" applyFont="1" applyFill="1" applyBorder="1" applyAlignment="1">
      <alignment horizontal="left" vertical="center"/>
    </xf>
    <xf numFmtId="0" fontId="0" fillId="0" borderId="0" xfId="0" applyAlignment="1">
      <alignment horizontal="center" wrapText="1"/>
    </xf>
    <xf numFmtId="3" fontId="16" fillId="0" borderId="24" xfId="0" applyNumberFormat="1" applyFont="1" applyBorder="1"/>
  </cellXfs>
  <cellStyles count="458">
    <cellStyle name="Euro" xfId="2" xr:uid="{00000000-0005-0000-0000-000000000000}"/>
    <cellStyle name="Euro 2" xfId="452" xr:uid="{00000000-0005-0000-0000-000001000000}"/>
    <cellStyle name="Euro_031217 Cronograma Palomares1" xfId="453" xr:uid="{00000000-0005-0000-0000-000002000000}"/>
    <cellStyle name="Millares 2" xfId="454" xr:uid="{00000000-0005-0000-0000-000004000000}"/>
    <cellStyle name="Moneda 2" xfId="451"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0"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7"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5" xr:uid="{00000000-0005-0000-0000-0000CA010000}"/>
    <cellStyle name="Porcentual 4" xfId="456" xr:uid="{00000000-0005-0000-0000-0000CB010000}"/>
  </cellStyles>
  <dxfs count="1">
    <dxf>
      <font>
        <condense val="0"/>
        <extend val="0"/>
        <color indexed="10"/>
      </font>
    </dxf>
  </dxfs>
  <tableStyles count="0" defaultTableStyle="TableStyleMedium9" defaultPivotStyle="PivotStyleLight16"/>
  <colors>
    <mruColors>
      <color rgb="FF00FF99"/>
      <color rgb="FFFFFF66"/>
      <color rgb="FFFFFF99"/>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K52"/>
  <sheetViews>
    <sheetView showGridLines="0" tabSelected="1" showRuler="0" topLeftCell="A22" zoomScaleNormal="100" zoomScalePageLayoutView="115" workbookViewId="0">
      <selection activeCell="H54" sqref="H54"/>
    </sheetView>
  </sheetViews>
  <sheetFormatPr baseColWidth="10" defaultColWidth="11.44140625" defaultRowHeight="13.2" outlineLevelRow="2" outlineLevelCol="2" x14ac:dyDescent="0.25"/>
  <cols>
    <col min="1" max="1" width="3.44140625" style="48" customWidth="1"/>
    <col min="2" max="2" width="1" style="49" customWidth="1"/>
    <col min="3" max="3" width="3.88671875" style="49" customWidth="1"/>
    <col min="4" max="4" width="9.88671875" style="49" customWidth="1"/>
    <col min="5" max="5" width="24.44140625" style="49" customWidth="1"/>
    <col min="6" max="6" width="11.88671875" style="49" customWidth="1"/>
    <col min="7" max="7" width="16.5546875" style="49" customWidth="1"/>
    <col min="8" max="8" width="14.44140625" style="49" customWidth="1" outlineLevel="2"/>
    <col min="9" max="9" width="11.88671875" style="49" bestFit="1" customWidth="1"/>
    <col min="10" max="10" width="12.88671875" style="49" bestFit="1" customWidth="1"/>
    <col min="11" max="12" width="11.5546875" style="49" bestFit="1" customWidth="1"/>
    <col min="13" max="16384" width="11.44140625" style="49"/>
  </cols>
  <sheetData>
    <row r="1" spans="1:12" x14ac:dyDescent="0.25">
      <c r="G1" s="50"/>
    </row>
    <row r="2" spans="1:12" x14ac:dyDescent="0.25">
      <c r="G2" s="50"/>
      <c r="I2" s="168"/>
      <c r="J2" s="168"/>
    </row>
    <row r="3" spans="1:12" hidden="1" x14ac:dyDescent="0.25">
      <c r="G3" s="50"/>
    </row>
    <row r="4" spans="1:12" hidden="1" x14ac:dyDescent="0.25">
      <c r="G4" s="50"/>
    </row>
    <row r="5" spans="1:12" x14ac:dyDescent="0.25">
      <c r="B5" s="71"/>
      <c r="G5" s="50"/>
      <c r="I5" s="90"/>
      <c r="J5" s="90"/>
      <c r="K5" s="89"/>
      <c r="L5" s="89"/>
    </row>
    <row r="6" spans="1:12" ht="13.5" customHeight="1" x14ac:dyDescent="0.25">
      <c r="B6" s="171" t="s">
        <v>141</v>
      </c>
      <c r="C6" s="172"/>
      <c r="D6" s="172"/>
      <c r="E6" s="172"/>
      <c r="F6" s="173"/>
      <c r="G6" s="169" t="s">
        <v>0</v>
      </c>
      <c r="H6" s="170"/>
      <c r="I6" s="89"/>
      <c r="J6" s="89"/>
      <c r="K6" s="167"/>
      <c r="L6" s="167"/>
    </row>
    <row r="7" spans="1:12" ht="14.25" customHeight="1" x14ac:dyDescent="0.25">
      <c r="B7" s="174"/>
      <c r="C7" s="175"/>
      <c r="D7" s="175"/>
      <c r="E7" s="175"/>
      <c r="F7" s="176"/>
      <c r="G7" s="169"/>
      <c r="H7" s="170"/>
      <c r="I7" s="88"/>
      <c r="J7" s="88"/>
      <c r="K7" s="91"/>
      <c r="L7" s="91"/>
    </row>
    <row r="8" spans="1:12" s="1" customFormat="1" ht="18.75" customHeight="1" x14ac:dyDescent="0.25">
      <c r="A8" s="98"/>
      <c r="B8" s="177" t="s">
        <v>142</v>
      </c>
      <c r="C8" s="178"/>
      <c r="D8" s="178"/>
      <c r="E8" s="178"/>
      <c r="F8" s="178"/>
      <c r="G8" s="162"/>
      <c r="H8" s="163"/>
      <c r="I8" s="88"/>
      <c r="J8" s="88"/>
      <c r="K8" s="88"/>
      <c r="L8" s="88"/>
    </row>
    <row r="9" spans="1:12" s="1" customFormat="1" ht="15" customHeight="1" x14ac:dyDescent="0.25">
      <c r="A9" s="98"/>
      <c r="B9" s="179" t="s">
        <v>143</v>
      </c>
      <c r="C9" s="180"/>
      <c r="D9" s="180"/>
      <c r="E9" s="180"/>
      <c r="F9" s="180"/>
      <c r="G9" s="161"/>
      <c r="H9" s="164"/>
      <c r="I9" s="88"/>
      <c r="J9" s="88"/>
      <c r="K9" s="88"/>
      <c r="L9" s="88"/>
    </row>
    <row r="10" spans="1:12" s="1" customFormat="1" ht="15" customHeight="1" x14ac:dyDescent="0.25">
      <c r="A10" s="98"/>
      <c r="B10" s="179"/>
      <c r="C10" s="180"/>
      <c r="D10" s="180"/>
      <c r="E10" s="180"/>
      <c r="F10" s="180"/>
      <c r="G10" s="161"/>
      <c r="H10" s="164"/>
      <c r="I10" s="88"/>
      <c r="J10" s="88"/>
      <c r="K10" s="88"/>
      <c r="L10" s="88"/>
    </row>
    <row r="11" spans="1:12" s="1" customFormat="1" ht="15" customHeight="1" x14ac:dyDescent="0.25">
      <c r="A11" s="98"/>
      <c r="B11" s="181"/>
      <c r="C11" s="182"/>
      <c r="D11" s="182"/>
      <c r="E11" s="182"/>
      <c r="F11" s="182"/>
      <c r="G11" s="165"/>
      <c r="H11" s="166"/>
      <c r="I11" s="88"/>
      <c r="J11" s="88"/>
      <c r="K11" s="88"/>
      <c r="L11" s="88"/>
    </row>
    <row r="12" spans="1:12" ht="8.25" customHeight="1" x14ac:dyDescent="0.25">
      <c r="B12" s="1"/>
      <c r="C12" s="160"/>
      <c r="D12" s="1"/>
      <c r="E12" s="1"/>
      <c r="F12" s="1"/>
      <c r="G12" s="1"/>
      <c r="H12" s="1"/>
      <c r="I12" s="88"/>
      <c r="J12" s="88"/>
      <c r="K12" s="88"/>
      <c r="L12" s="88"/>
    </row>
    <row r="13" spans="1:12" s="52" customFormat="1" x14ac:dyDescent="0.2">
      <c r="A13" s="51"/>
      <c r="B13" s="59" t="s">
        <v>1</v>
      </c>
      <c r="C13" s="59"/>
      <c r="D13" s="59"/>
      <c r="E13" s="59"/>
      <c r="F13" s="59"/>
      <c r="G13" s="60">
        <f>SUM(G14,G15,G18,G19,G20,G24,G27,G28,G29,G30)</f>
        <v>13551387.244185383</v>
      </c>
      <c r="H13" s="61"/>
      <c r="I13" s="93"/>
      <c r="J13" s="93"/>
      <c r="K13" s="93"/>
      <c r="L13" s="93"/>
    </row>
    <row r="14" spans="1:12" s="52" customFormat="1" outlineLevel="1" x14ac:dyDescent="0.2">
      <c r="A14" s="51"/>
      <c r="B14" s="53"/>
      <c r="C14" s="62" t="s">
        <v>2</v>
      </c>
      <c r="D14" s="62"/>
      <c r="E14" s="62"/>
      <c r="F14" s="62"/>
      <c r="G14" s="63">
        <v>1122000.2206508794</v>
      </c>
      <c r="H14" s="64"/>
      <c r="I14" s="93"/>
      <c r="J14" s="93"/>
      <c r="K14" s="93"/>
      <c r="L14" s="93"/>
    </row>
    <row r="15" spans="1:12" s="52" customFormat="1" outlineLevel="1" x14ac:dyDescent="0.2">
      <c r="A15" s="51"/>
      <c r="B15" s="53"/>
      <c r="C15" s="62" t="s">
        <v>3</v>
      </c>
      <c r="D15" s="62"/>
      <c r="E15" s="62"/>
      <c r="F15" s="62"/>
      <c r="G15" s="63">
        <f>G16+G17</f>
        <v>9261384.8602960017</v>
      </c>
      <c r="H15" s="53"/>
      <c r="I15" s="93"/>
      <c r="J15" s="93"/>
      <c r="K15" s="93"/>
      <c r="L15" s="93"/>
    </row>
    <row r="16" spans="1:12" outlineLevel="2" x14ac:dyDescent="0.25">
      <c r="B16" s="1"/>
      <c r="C16" s="1"/>
      <c r="D16" s="65" t="s">
        <v>4</v>
      </c>
      <c r="E16" s="65"/>
      <c r="F16" s="65"/>
      <c r="G16" s="66">
        <v>145416</v>
      </c>
      <c r="H16" s="1"/>
      <c r="I16" s="88"/>
      <c r="J16" s="88"/>
      <c r="K16" s="88"/>
      <c r="L16" s="88"/>
    </row>
    <row r="17" spans="1:12" outlineLevel="2" x14ac:dyDescent="0.25">
      <c r="B17" s="1"/>
      <c r="C17" s="1"/>
      <c r="D17" s="65" t="s">
        <v>5</v>
      </c>
      <c r="E17" s="65"/>
      <c r="F17" s="65"/>
      <c r="G17" s="66">
        <v>9115968.8602960017</v>
      </c>
      <c r="H17" s="68"/>
      <c r="I17" s="88"/>
      <c r="J17" s="88"/>
      <c r="K17" s="88"/>
      <c r="L17" s="88"/>
    </row>
    <row r="18" spans="1:12" s="52" customFormat="1" outlineLevel="1" x14ac:dyDescent="0.2">
      <c r="A18" s="51"/>
      <c r="B18" s="70"/>
      <c r="C18" s="62" t="s">
        <v>6</v>
      </c>
      <c r="D18" s="62"/>
      <c r="E18" s="62"/>
      <c r="F18" s="62"/>
      <c r="G18" s="63">
        <v>449770.58693127998</v>
      </c>
      <c r="H18" s="58"/>
      <c r="I18" s="92"/>
      <c r="J18" s="92"/>
      <c r="K18" s="92"/>
      <c r="L18" s="92"/>
    </row>
    <row r="19" spans="1:12" s="52" customFormat="1" outlineLevel="1" x14ac:dyDescent="0.2">
      <c r="A19" s="51"/>
      <c r="B19" s="53"/>
      <c r="C19" s="62" t="s">
        <v>7</v>
      </c>
      <c r="D19" s="62"/>
      <c r="E19" s="62"/>
      <c r="F19" s="62"/>
      <c r="G19" s="63">
        <v>500637.76028400002</v>
      </c>
      <c r="H19" s="53"/>
      <c r="I19" s="92"/>
      <c r="J19" s="92"/>
      <c r="K19" s="92"/>
      <c r="L19" s="92"/>
    </row>
    <row r="20" spans="1:12" s="52" customFormat="1" outlineLevel="1" x14ac:dyDescent="0.2">
      <c r="A20" s="51"/>
      <c r="B20" s="53"/>
      <c r="C20" s="62" t="s">
        <v>8</v>
      </c>
      <c r="D20" s="62"/>
      <c r="E20" s="62"/>
      <c r="F20" s="62"/>
      <c r="G20" s="63">
        <f>G21+G22+G23</f>
        <v>723866.78129256726</v>
      </c>
      <c r="H20" s="155"/>
    </row>
    <row r="21" spans="1:12" outlineLevel="2" x14ac:dyDescent="0.25">
      <c r="B21" s="1"/>
      <c r="C21" s="1"/>
      <c r="D21" s="65" t="s">
        <v>108</v>
      </c>
      <c r="E21" s="2"/>
      <c r="F21" s="2"/>
      <c r="G21" s="66">
        <v>19914.583333333332</v>
      </c>
      <c r="H21" s="156"/>
    </row>
    <row r="22" spans="1:12" outlineLevel="2" x14ac:dyDescent="0.25">
      <c r="B22" s="1"/>
      <c r="C22" s="1"/>
      <c r="D22" s="65" t="s">
        <v>9</v>
      </c>
      <c r="E22" s="65"/>
      <c r="F22" s="65"/>
      <c r="G22" s="66">
        <v>625918.74531923386</v>
      </c>
      <c r="H22" s="157" t="e">
        <f>#REF!</f>
        <v>#REF!</v>
      </c>
    </row>
    <row r="23" spans="1:12" outlineLevel="2" x14ac:dyDescent="0.25">
      <c r="B23" s="1"/>
      <c r="C23" s="1"/>
      <c r="D23" s="65" t="s">
        <v>10</v>
      </c>
      <c r="E23" s="65"/>
      <c r="F23" s="65"/>
      <c r="G23" s="66">
        <v>78033.452640000018</v>
      </c>
      <c r="H23" s="157" t="e">
        <f>#REF!</f>
        <v>#REF!</v>
      </c>
    </row>
    <row r="24" spans="1:12" s="52" customFormat="1" outlineLevel="1" x14ac:dyDescent="0.2">
      <c r="A24" s="51"/>
      <c r="B24" s="53"/>
      <c r="C24" s="62" t="s">
        <v>11</v>
      </c>
      <c r="D24" s="62"/>
      <c r="E24" s="62"/>
      <c r="F24" s="62"/>
      <c r="G24" s="73">
        <f>SUM(G25,G26)</f>
        <v>450192.99599999998</v>
      </c>
      <c r="H24" s="158" t="e">
        <f>+H26+H25</f>
        <v>#REF!</v>
      </c>
      <c r="I24" s="84"/>
      <c r="J24" s="84"/>
    </row>
    <row r="25" spans="1:12" outlineLevel="2" x14ac:dyDescent="0.25">
      <c r="B25" s="1"/>
      <c r="C25" s="1"/>
      <c r="D25" s="65" t="s">
        <v>12</v>
      </c>
      <c r="E25" s="65"/>
      <c r="F25" s="65"/>
      <c r="G25" s="66">
        <v>150064.33199999999</v>
      </c>
      <c r="H25" s="154" t="e">
        <f>#REF!</f>
        <v>#REF!</v>
      </c>
    </row>
    <row r="26" spans="1:12" outlineLevel="2" x14ac:dyDescent="0.25">
      <c r="B26" s="1"/>
      <c r="C26" s="1"/>
      <c r="D26" s="65" t="s">
        <v>13</v>
      </c>
      <c r="E26" s="65"/>
      <c r="F26" s="65"/>
      <c r="G26" s="66">
        <v>300128.66399999999</v>
      </c>
      <c r="H26" s="154" t="e">
        <f>#REF!</f>
        <v>#REF!</v>
      </c>
    </row>
    <row r="27" spans="1:12" s="52" customFormat="1" outlineLevel="1" x14ac:dyDescent="0.2">
      <c r="A27" s="51"/>
      <c r="B27" s="53"/>
      <c r="C27" s="62" t="s">
        <v>14</v>
      </c>
      <c r="D27" s="62"/>
      <c r="E27" s="62"/>
      <c r="F27" s="62"/>
      <c r="G27" s="63">
        <v>68385.809612543933</v>
      </c>
      <c r="H27" s="155"/>
      <c r="J27" s="84"/>
    </row>
    <row r="28" spans="1:12" s="52" customFormat="1" outlineLevel="1" x14ac:dyDescent="0.2">
      <c r="A28" s="51"/>
      <c r="B28" s="53"/>
      <c r="C28" s="62" t="s">
        <v>15</v>
      </c>
      <c r="D28" s="62"/>
      <c r="E28" s="62"/>
      <c r="F28" s="62"/>
      <c r="G28" s="63">
        <v>750321.66</v>
      </c>
      <c r="H28" s="159" t="e">
        <f>+#REF!</f>
        <v>#REF!</v>
      </c>
    </row>
    <row r="29" spans="1:12" s="52" customFormat="1" outlineLevel="1" x14ac:dyDescent="0.2">
      <c r="A29" s="51"/>
      <c r="B29" s="53"/>
      <c r="C29" s="62" t="s">
        <v>16</v>
      </c>
      <c r="D29" s="62"/>
      <c r="E29" s="62"/>
      <c r="F29" s="62"/>
      <c r="G29" s="63">
        <v>37246.154118111299</v>
      </c>
      <c r="H29" s="155"/>
    </row>
    <row r="30" spans="1:12" s="52" customFormat="1" outlineLevel="1" x14ac:dyDescent="0.2">
      <c r="A30" s="51"/>
      <c r="B30" s="53"/>
      <c r="C30" s="62" t="s">
        <v>22</v>
      </c>
      <c r="D30" s="62"/>
      <c r="E30" s="62"/>
      <c r="F30" s="62"/>
      <c r="G30" s="63">
        <v>187580.41500000001</v>
      </c>
      <c r="H30" s="159" t="e">
        <f>+#REF!</f>
        <v>#REF!</v>
      </c>
    </row>
    <row r="31" spans="1:12" x14ac:dyDescent="0.25">
      <c r="B31" s="1"/>
      <c r="C31" s="1"/>
      <c r="D31" s="1"/>
      <c r="E31" s="1"/>
      <c r="F31" s="1"/>
      <c r="G31" s="67"/>
      <c r="H31" s="69"/>
    </row>
    <row r="32" spans="1:12" s="52" customFormat="1" x14ac:dyDescent="0.2">
      <c r="A32" s="51"/>
      <c r="B32" s="59" t="s">
        <v>17</v>
      </c>
      <c r="C32" s="59"/>
      <c r="D32" s="59"/>
      <c r="E32" s="59"/>
      <c r="F32" s="59"/>
      <c r="G32" s="74">
        <f>G33</f>
        <v>15006433.199999999</v>
      </c>
      <c r="H32" s="75"/>
    </row>
    <row r="33" spans="1:8" s="52" customFormat="1" outlineLevel="1" x14ac:dyDescent="0.2">
      <c r="A33" s="51"/>
      <c r="B33" s="57"/>
      <c r="C33" s="76" t="s">
        <v>18</v>
      </c>
      <c r="D33" s="76"/>
      <c r="E33" s="76"/>
      <c r="F33" s="76"/>
      <c r="G33" s="77">
        <v>15006433.199999999</v>
      </c>
      <c r="H33" s="57"/>
    </row>
    <row r="34" spans="1:8" x14ac:dyDescent="0.25">
      <c r="B34" s="1"/>
      <c r="C34" s="1"/>
      <c r="D34" s="1"/>
      <c r="E34" s="1"/>
      <c r="F34" s="1"/>
      <c r="G34" s="1"/>
      <c r="H34" s="1"/>
    </row>
    <row r="35" spans="1:8" hidden="1" collapsed="1" x14ac:dyDescent="0.25">
      <c r="B35" s="1"/>
      <c r="C35" s="1"/>
      <c r="D35" s="1"/>
      <c r="E35" s="1"/>
      <c r="F35" s="1"/>
      <c r="G35" s="1"/>
      <c r="H35" s="1"/>
    </row>
    <row r="36" spans="1:8" hidden="1" x14ac:dyDescent="0.25">
      <c r="B36" s="1"/>
      <c r="C36" s="1"/>
      <c r="D36" s="1"/>
      <c r="E36" s="1"/>
      <c r="F36" s="1"/>
      <c r="G36" s="1"/>
      <c r="H36" s="1"/>
    </row>
    <row r="37" spans="1:8" x14ac:dyDescent="0.25">
      <c r="B37" s="1"/>
      <c r="C37" s="1"/>
      <c r="D37" s="78" t="s">
        <v>1</v>
      </c>
      <c r="E37" s="79"/>
      <c r="F37" s="79"/>
      <c r="G37" s="79"/>
      <c r="H37" s="80">
        <f>G13</f>
        <v>13551387.244185383</v>
      </c>
    </row>
    <row r="38" spans="1:8" x14ac:dyDescent="0.25">
      <c r="B38" s="1"/>
      <c r="C38" s="1"/>
      <c r="D38" s="81" t="s">
        <v>17</v>
      </c>
      <c r="E38" s="82"/>
      <c r="F38" s="82"/>
      <c r="G38" s="82"/>
      <c r="H38" s="83">
        <f>G32</f>
        <v>15006433.199999999</v>
      </c>
    </row>
    <row r="39" spans="1:8" x14ac:dyDescent="0.25">
      <c r="B39" s="1"/>
      <c r="C39" s="1"/>
      <c r="D39" s="85" t="s">
        <v>19</v>
      </c>
      <c r="E39" s="86"/>
      <c r="F39" s="86"/>
      <c r="G39" s="86"/>
      <c r="H39" s="87">
        <f>H38-H37</f>
        <v>1455045.9558146168</v>
      </c>
    </row>
    <row r="40" spans="1:8" ht="12.9" customHeight="1" x14ac:dyDescent="0.25">
      <c r="G40" s="72" t="s">
        <v>20</v>
      </c>
      <c r="H40" s="54">
        <f>H39/H38</f>
        <v>9.6961478881911575E-2</v>
      </c>
    </row>
    <row r="41" spans="1:8" ht="36.75" hidden="1" customHeight="1" x14ac:dyDescent="0.25">
      <c r="G41" s="72"/>
      <c r="H41" s="56"/>
    </row>
    <row r="42" spans="1:8" hidden="1" x14ac:dyDescent="0.25">
      <c r="B42" s="1"/>
      <c r="C42" s="1"/>
      <c r="D42" s="94" t="s">
        <v>106</v>
      </c>
      <c r="E42" s="95"/>
      <c r="F42" s="95"/>
      <c r="G42" s="97">
        <v>0</v>
      </c>
      <c r="H42" s="96">
        <f>G42*H38</f>
        <v>0</v>
      </c>
    </row>
    <row r="43" spans="1:8" hidden="1" x14ac:dyDescent="0.25">
      <c r="B43" s="1"/>
      <c r="C43" s="1"/>
      <c r="D43" s="94" t="s">
        <v>107</v>
      </c>
      <c r="E43" s="95"/>
      <c r="F43" s="95"/>
      <c r="G43" s="95"/>
      <c r="H43" s="96">
        <f>H39-H42</f>
        <v>1455045.9558146168</v>
      </c>
    </row>
    <row r="44" spans="1:8" ht="12.9" customHeight="1" x14ac:dyDescent="0.25">
      <c r="G44" s="72"/>
      <c r="H44" s="56"/>
    </row>
    <row r="45" spans="1:8" ht="12.9" customHeight="1" x14ac:dyDescent="0.25">
      <c r="F45" s="55">
        <v>0.5</v>
      </c>
      <c r="G45" s="72" t="s">
        <v>109</v>
      </c>
      <c r="H45" s="56">
        <f>'Cuenta de Tesoreria'!D43</f>
        <v>3240000</v>
      </c>
    </row>
    <row r="46" spans="1:8" ht="4.5" customHeight="1" x14ac:dyDescent="0.25">
      <c r="G46" s="72"/>
      <c r="H46" s="56"/>
    </row>
    <row r="47" spans="1:8" ht="12.9" customHeight="1" x14ac:dyDescent="0.25">
      <c r="G47" s="72" t="s">
        <v>140</v>
      </c>
      <c r="H47" s="56">
        <f>H45*F45</f>
        <v>1620000</v>
      </c>
    </row>
    <row r="48" spans="1:8" ht="12.9" customHeight="1" x14ac:dyDescent="0.25">
      <c r="G48" s="72" t="s">
        <v>110</v>
      </c>
      <c r="H48" s="54">
        <f>H39*F45/H47</f>
        <v>0.44908825796747431</v>
      </c>
    </row>
    <row r="49" spans="7:8" ht="12.9" customHeight="1" x14ac:dyDescent="0.25">
      <c r="G49" s="72" t="s">
        <v>111</v>
      </c>
      <c r="H49" s="54">
        <f>H48*12/H51</f>
        <v>0.17963530318698975</v>
      </c>
    </row>
    <row r="50" spans="7:8" ht="12.9" customHeight="1" x14ac:dyDescent="0.25">
      <c r="G50" s="72" t="s">
        <v>113</v>
      </c>
      <c r="H50" s="54">
        <v>0.21890000000000001</v>
      </c>
    </row>
    <row r="51" spans="7:8" ht="12.9" customHeight="1" x14ac:dyDescent="0.25">
      <c r="G51" s="72" t="s">
        <v>112</v>
      </c>
      <c r="H51" s="99">
        <v>30</v>
      </c>
    </row>
    <row r="52" spans="7:8" ht="12.9" customHeight="1" x14ac:dyDescent="0.25">
      <c r="G52" s="72"/>
      <c r="H52" s="56"/>
    </row>
  </sheetData>
  <mergeCells count="9">
    <mergeCell ref="I2:J2"/>
    <mergeCell ref="K6:L6"/>
    <mergeCell ref="B6:F7"/>
    <mergeCell ref="H6:H7"/>
    <mergeCell ref="G6:G7"/>
    <mergeCell ref="B8:F8"/>
    <mergeCell ref="B9:F9"/>
    <mergeCell ref="B10:F10"/>
    <mergeCell ref="B11:F11"/>
  </mergeCells>
  <conditionalFormatting sqref="H4:H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8" orientation="portrait" r:id="rId1"/>
  <headerFooter alignWithMargins="0">
    <oddHeader>&amp;L&amp;G</oddHeader>
    <oddFooter>&amp;L&amp;F - &amp;D&amp;Cpágina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5117-1C00-4E6B-B42F-BACE264112EE}">
  <dimension ref="B4:BC50"/>
  <sheetViews>
    <sheetView showZeros="0" topLeftCell="AH36" workbookViewId="0">
      <selection activeCell="AY56" sqref="AY56"/>
    </sheetView>
  </sheetViews>
  <sheetFormatPr baseColWidth="10" defaultColWidth="11.44140625" defaultRowHeight="13.2" outlineLevelCol="1" x14ac:dyDescent="0.3"/>
  <cols>
    <col min="1" max="1" width="4" style="100" customWidth="1"/>
    <col min="2" max="2" width="3" style="100" customWidth="1"/>
    <col min="3" max="3" width="32.6640625" style="100" customWidth="1"/>
    <col min="4" max="4" width="12" style="100" customWidth="1"/>
    <col min="5" max="5" width="4.109375" style="100" customWidth="1"/>
    <col min="6" max="22" width="11.44140625" style="100"/>
    <col min="23" max="23" width="12.6640625" style="100" bestFit="1" customWidth="1"/>
    <col min="24" max="34" width="11.44140625" style="100"/>
    <col min="35" max="47" width="11.44140625" style="100" outlineLevel="1"/>
    <col min="48" max="16384" width="11.44140625" style="100"/>
  </cols>
  <sheetData>
    <row r="4" spans="2:47" ht="25.8" x14ac:dyDescent="0.5">
      <c r="F4" s="101" t="s">
        <v>139</v>
      </c>
      <c r="O4" s="101"/>
      <c r="P4" s="101"/>
      <c r="Q4" s="101"/>
      <c r="R4" s="101"/>
      <c r="S4" s="101"/>
      <c r="T4" s="101"/>
      <c r="U4" s="101"/>
      <c r="X4" s="102"/>
      <c r="Y4" s="103"/>
      <c r="Z4" s="101"/>
      <c r="AA4" s="101"/>
      <c r="AB4" s="101"/>
      <c r="AC4" s="101"/>
      <c r="AD4" s="101"/>
      <c r="AE4" s="101"/>
      <c r="AF4" s="101"/>
      <c r="AG4" s="101"/>
      <c r="AH4" s="101"/>
      <c r="AI4" s="101"/>
      <c r="AJ4" s="101"/>
      <c r="AK4" s="101"/>
      <c r="AL4" s="101"/>
      <c r="AM4" s="101"/>
      <c r="AN4" s="101"/>
      <c r="AO4" s="101"/>
      <c r="AP4" s="101"/>
      <c r="AQ4" s="101"/>
      <c r="AR4" s="101"/>
      <c r="AS4" s="101"/>
      <c r="AT4" s="101"/>
      <c r="AU4" s="101"/>
    </row>
    <row r="6" spans="2:47" x14ac:dyDescent="0.3">
      <c r="D6" s="104" t="s">
        <v>102</v>
      </c>
      <c r="E6" s="105"/>
      <c r="F6" s="104">
        <v>45536</v>
      </c>
      <c r="G6" s="104">
        <v>45566</v>
      </c>
      <c r="H6" s="104">
        <v>45597</v>
      </c>
      <c r="I6" s="104">
        <v>45627</v>
      </c>
      <c r="J6" s="104">
        <v>45658</v>
      </c>
      <c r="K6" s="104">
        <v>45689</v>
      </c>
      <c r="L6" s="104">
        <v>45717</v>
      </c>
      <c r="M6" s="104">
        <v>45748</v>
      </c>
      <c r="N6" s="104">
        <v>45778</v>
      </c>
      <c r="O6" s="104">
        <v>45809</v>
      </c>
      <c r="P6" s="104">
        <v>45839</v>
      </c>
      <c r="Q6" s="104">
        <v>45870</v>
      </c>
      <c r="R6" s="104">
        <v>45901</v>
      </c>
      <c r="S6" s="104">
        <v>45931</v>
      </c>
      <c r="T6" s="104">
        <v>45962</v>
      </c>
      <c r="U6" s="104">
        <v>45992</v>
      </c>
      <c r="V6" s="104">
        <v>46023</v>
      </c>
      <c r="W6" s="104">
        <v>46054</v>
      </c>
      <c r="X6" s="104">
        <v>46082</v>
      </c>
      <c r="Y6" s="104">
        <v>46113</v>
      </c>
      <c r="Z6" s="104">
        <v>46143</v>
      </c>
      <c r="AA6" s="104">
        <v>46174</v>
      </c>
      <c r="AB6" s="104">
        <v>46204</v>
      </c>
      <c r="AC6" s="104">
        <v>46235</v>
      </c>
      <c r="AD6" s="104">
        <v>46266</v>
      </c>
      <c r="AE6" s="104">
        <v>46296</v>
      </c>
      <c r="AF6" s="104">
        <v>46327</v>
      </c>
      <c r="AG6" s="104">
        <v>46357</v>
      </c>
      <c r="AH6" s="104">
        <v>46388</v>
      </c>
      <c r="AI6" s="104">
        <v>46419</v>
      </c>
      <c r="AJ6" s="104">
        <v>46447</v>
      </c>
      <c r="AK6" s="104">
        <v>46478</v>
      </c>
      <c r="AL6" s="104">
        <v>46508</v>
      </c>
      <c r="AM6" s="104">
        <v>46539</v>
      </c>
      <c r="AN6" s="104">
        <v>46569</v>
      </c>
      <c r="AO6" s="104">
        <v>46600</v>
      </c>
      <c r="AP6" s="104">
        <v>46631</v>
      </c>
      <c r="AQ6" s="104">
        <v>46661</v>
      </c>
      <c r="AR6" s="104">
        <v>46692</v>
      </c>
      <c r="AS6" s="104">
        <v>46722</v>
      </c>
      <c r="AT6" s="104">
        <v>46753</v>
      </c>
      <c r="AU6" s="104">
        <v>46784</v>
      </c>
    </row>
    <row r="7" spans="2:47" x14ac:dyDescent="0.3">
      <c r="B7" s="106" t="s">
        <v>114</v>
      </c>
      <c r="C7" s="107"/>
      <c r="D7" s="108">
        <f>SUM(D8:D12)</f>
        <v>15006433.200000001</v>
      </c>
      <c r="E7" s="109"/>
      <c r="F7" s="108">
        <f>SUM(F8:F12)</f>
        <v>0</v>
      </c>
      <c r="G7" s="108">
        <f t="shared" ref="G7:AU7" si="0">SUM(G8:G12)</f>
        <v>0</v>
      </c>
      <c r="H7" s="108">
        <f t="shared" si="0"/>
        <v>2884.6153846153843</v>
      </c>
      <c r="I7" s="108">
        <f t="shared" si="0"/>
        <v>11538.461538461537</v>
      </c>
      <c r="J7" s="108">
        <f t="shared" si="0"/>
        <v>11538.461538461537</v>
      </c>
      <c r="K7" s="108">
        <f t="shared" si="0"/>
        <v>11538.461538461537</v>
      </c>
      <c r="L7" s="108">
        <f t="shared" si="0"/>
        <v>11538.461538461537</v>
      </c>
      <c r="M7" s="108">
        <f t="shared" si="0"/>
        <v>11538.461538461537</v>
      </c>
      <c r="N7" s="108">
        <f t="shared" si="0"/>
        <v>11538.461538461537</v>
      </c>
      <c r="O7" s="108">
        <f t="shared" si="0"/>
        <v>11538.461538461537</v>
      </c>
      <c r="P7" s="108">
        <f t="shared" si="0"/>
        <v>173060.14372264355</v>
      </c>
      <c r="Q7" s="108">
        <f t="shared" si="0"/>
        <v>84543.285633802807</v>
      </c>
      <c r="R7" s="108">
        <f t="shared" si="0"/>
        <v>90691.888225352101</v>
      </c>
      <c r="S7" s="108">
        <f t="shared" si="0"/>
        <v>96840.490816901394</v>
      </c>
      <c r="T7" s="108">
        <f t="shared" si="0"/>
        <v>102989.09340845069</v>
      </c>
      <c r="U7" s="108">
        <f t="shared" si="0"/>
        <v>109137.69599999998</v>
      </c>
      <c r="V7" s="108">
        <f t="shared" si="0"/>
        <v>115286.29859154928</v>
      </c>
      <c r="W7" s="108">
        <f t="shared" si="0"/>
        <v>121434.90118309857</v>
      </c>
      <c r="X7" s="108">
        <f t="shared" si="0"/>
        <v>127583.50377464786</v>
      </c>
      <c r="Y7" s="108">
        <f t="shared" si="0"/>
        <v>133732.10636619717</v>
      </c>
      <c r="Z7" s="108">
        <f t="shared" si="0"/>
        <v>134111.4781885157</v>
      </c>
      <c r="AA7" s="108">
        <f t="shared" si="0"/>
        <v>120277.12235752978</v>
      </c>
      <c r="AB7" s="108">
        <f t="shared" si="0"/>
        <v>109137.69599999998</v>
      </c>
      <c r="AC7" s="108">
        <f t="shared" si="0"/>
        <v>109137.69599999998</v>
      </c>
      <c r="AD7" s="108">
        <f t="shared" si="0"/>
        <v>109137.69599999998</v>
      </c>
      <c r="AE7" s="108">
        <f t="shared" si="0"/>
        <v>109137.69599999998</v>
      </c>
      <c r="AF7" s="108">
        <f t="shared" si="0"/>
        <v>109137.69599999998</v>
      </c>
      <c r="AG7" s="108">
        <f t="shared" si="0"/>
        <v>109137.69599999998</v>
      </c>
      <c r="AH7" s="108">
        <f t="shared" si="0"/>
        <v>109137.69599999998</v>
      </c>
      <c r="AI7" s="110">
        <f t="shared" si="0"/>
        <v>109137.69599999998</v>
      </c>
      <c r="AJ7" s="108">
        <f t="shared" si="0"/>
        <v>109137.69599999998</v>
      </c>
      <c r="AK7" s="108">
        <f t="shared" si="0"/>
        <v>109137.69599999998</v>
      </c>
      <c r="AL7" s="110">
        <f t="shared" si="0"/>
        <v>109137.69599999998</v>
      </c>
      <c r="AM7" s="108">
        <f t="shared" si="0"/>
        <v>109137.69599999998</v>
      </c>
      <c r="AN7" s="108">
        <f t="shared" si="0"/>
        <v>12203438.993577467</v>
      </c>
      <c r="AO7" s="108">
        <f t="shared" si="0"/>
        <v>0</v>
      </c>
      <c r="AP7" s="108">
        <f t="shared" si="0"/>
        <v>0</v>
      </c>
      <c r="AQ7" s="108">
        <f t="shared" si="0"/>
        <v>0</v>
      </c>
      <c r="AR7" s="108">
        <f t="shared" si="0"/>
        <v>0</v>
      </c>
      <c r="AS7" s="108">
        <f t="shared" si="0"/>
        <v>0</v>
      </c>
      <c r="AT7" s="108">
        <f t="shared" si="0"/>
        <v>0</v>
      </c>
      <c r="AU7" s="108">
        <f t="shared" si="0"/>
        <v>0</v>
      </c>
    </row>
    <row r="8" spans="2:47" x14ac:dyDescent="0.3">
      <c r="B8" s="111"/>
      <c r="C8" s="112" t="s">
        <v>101</v>
      </c>
      <c r="D8" s="113">
        <v>204807.69230769228</v>
      </c>
      <c r="E8" s="114"/>
      <c r="F8" s="115">
        <v>0</v>
      </c>
      <c r="G8" s="116">
        <v>0</v>
      </c>
      <c r="H8" s="116">
        <v>2884.6153846153843</v>
      </c>
      <c r="I8" s="116">
        <v>11538.461538461537</v>
      </c>
      <c r="J8" s="116">
        <v>11538.461538461537</v>
      </c>
      <c r="K8" s="116">
        <v>11538.461538461537</v>
      </c>
      <c r="L8" s="116">
        <v>11538.461538461537</v>
      </c>
      <c r="M8" s="116">
        <v>11538.461538461537</v>
      </c>
      <c r="N8" s="116">
        <v>11538.461538461537</v>
      </c>
      <c r="O8" s="116">
        <v>11538.461538461537</v>
      </c>
      <c r="P8" s="116">
        <v>11538.461538461537</v>
      </c>
      <c r="Q8" s="116">
        <v>11538.461538461537</v>
      </c>
      <c r="R8" s="116">
        <v>11538.461538461537</v>
      </c>
      <c r="S8" s="116">
        <v>11538.461538461537</v>
      </c>
      <c r="T8" s="116">
        <v>11538.461538461537</v>
      </c>
      <c r="U8" s="116">
        <v>11538.461538461537</v>
      </c>
      <c r="V8" s="116">
        <v>11538.461538461537</v>
      </c>
      <c r="W8" s="116">
        <v>11538.461538461537</v>
      </c>
      <c r="X8" s="116">
        <v>11538.461538461537</v>
      </c>
      <c r="Y8" s="116">
        <v>11538.461538461537</v>
      </c>
      <c r="Z8" s="116">
        <v>5769.2307692307686</v>
      </c>
      <c r="AA8" s="116">
        <v>0</v>
      </c>
      <c r="AB8" s="116">
        <v>0</v>
      </c>
      <c r="AC8" s="116">
        <v>0</v>
      </c>
      <c r="AD8" s="116">
        <v>0</v>
      </c>
      <c r="AE8" s="116">
        <v>0</v>
      </c>
      <c r="AF8" s="116">
        <v>0</v>
      </c>
      <c r="AG8" s="116">
        <v>0</v>
      </c>
      <c r="AH8" s="116">
        <v>0</v>
      </c>
      <c r="AI8" s="116">
        <v>0</v>
      </c>
      <c r="AJ8" s="116">
        <v>0</v>
      </c>
      <c r="AK8" s="116">
        <v>0</v>
      </c>
      <c r="AL8" s="116">
        <v>0</v>
      </c>
      <c r="AM8" s="116">
        <v>0</v>
      </c>
      <c r="AN8" s="116">
        <v>0</v>
      </c>
      <c r="AO8" s="116">
        <v>0</v>
      </c>
      <c r="AP8" s="116">
        <v>0</v>
      </c>
      <c r="AQ8" s="116">
        <v>0</v>
      </c>
      <c r="AR8" s="116">
        <v>0</v>
      </c>
      <c r="AS8" s="116">
        <v>0</v>
      </c>
      <c r="AT8" s="116">
        <v>0</v>
      </c>
      <c r="AU8" s="117">
        <v>0</v>
      </c>
    </row>
    <row r="9" spans="2:47" x14ac:dyDescent="0.3">
      <c r="B9" s="118"/>
      <c r="C9" s="119" t="s">
        <v>115</v>
      </c>
      <c r="D9" s="120">
        <v>395449.63569230767</v>
      </c>
      <c r="E9" s="114"/>
      <c r="F9" s="121">
        <v>0</v>
      </c>
      <c r="G9" s="122">
        <v>0</v>
      </c>
      <c r="H9" s="122">
        <v>0</v>
      </c>
      <c r="I9" s="122">
        <v>0</v>
      </c>
      <c r="J9" s="122">
        <v>0</v>
      </c>
      <c r="K9" s="122">
        <v>0</v>
      </c>
      <c r="L9" s="122">
        <v>0</v>
      </c>
      <c r="M9" s="122">
        <v>0</v>
      </c>
      <c r="N9" s="122">
        <v>0</v>
      </c>
      <c r="O9" s="122">
        <v>0</v>
      </c>
      <c r="P9" s="122">
        <v>161521.68218418202</v>
      </c>
      <c r="Q9" s="122">
        <v>22278.852715059587</v>
      </c>
      <c r="R9" s="122">
        <v>22278.852715059587</v>
      </c>
      <c r="S9" s="122">
        <v>22278.852715059587</v>
      </c>
      <c r="T9" s="122">
        <v>22278.852715059587</v>
      </c>
      <c r="U9" s="122">
        <v>22278.852715059587</v>
      </c>
      <c r="V9" s="122">
        <v>22278.852715059587</v>
      </c>
      <c r="W9" s="122">
        <v>22278.852715059587</v>
      </c>
      <c r="X9" s="122">
        <v>22278.852715059587</v>
      </c>
      <c r="Y9" s="122">
        <v>22278.852715059587</v>
      </c>
      <c r="Z9" s="122">
        <v>22278.852715059587</v>
      </c>
      <c r="AA9" s="122">
        <v>11139.426357529794</v>
      </c>
      <c r="AB9" s="122">
        <v>0</v>
      </c>
      <c r="AC9" s="122">
        <v>0</v>
      </c>
      <c r="AD9" s="122">
        <v>0</v>
      </c>
      <c r="AE9" s="122">
        <v>0</v>
      </c>
      <c r="AF9" s="122">
        <v>0</v>
      </c>
      <c r="AG9" s="122">
        <v>0</v>
      </c>
      <c r="AH9" s="122">
        <v>0</v>
      </c>
      <c r="AI9" s="122">
        <v>0</v>
      </c>
      <c r="AJ9" s="122">
        <v>0</v>
      </c>
      <c r="AK9" s="122">
        <v>0</v>
      </c>
      <c r="AL9" s="122">
        <v>0</v>
      </c>
      <c r="AM9" s="122">
        <v>0</v>
      </c>
      <c r="AN9" s="122">
        <v>0</v>
      </c>
      <c r="AO9" s="122">
        <v>0</v>
      </c>
      <c r="AP9" s="122">
        <v>0</v>
      </c>
      <c r="AQ9" s="122">
        <v>0</v>
      </c>
      <c r="AR9" s="122">
        <v>0</v>
      </c>
      <c r="AS9" s="122">
        <v>0</v>
      </c>
      <c r="AT9" s="122">
        <v>0</v>
      </c>
      <c r="AU9" s="123">
        <v>0</v>
      </c>
    </row>
    <row r="10" spans="2:47" x14ac:dyDescent="0.3">
      <c r="B10" s="118"/>
      <c r="C10" s="119" t="s">
        <v>104</v>
      </c>
      <c r="D10" s="120">
        <v>2311874.574422535</v>
      </c>
      <c r="E10" s="114"/>
      <c r="F10" s="121">
        <v>0</v>
      </c>
      <c r="G10" s="122">
        <v>0</v>
      </c>
      <c r="H10" s="122">
        <v>0</v>
      </c>
      <c r="I10" s="122">
        <v>0</v>
      </c>
      <c r="J10" s="122">
        <v>0</v>
      </c>
      <c r="K10" s="122">
        <v>0</v>
      </c>
      <c r="L10" s="122">
        <v>0</v>
      </c>
      <c r="M10" s="122">
        <v>0</v>
      </c>
      <c r="N10" s="122">
        <v>0</v>
      </c>
      <c r="O10" s="122">
        <v>0</v>
      </c>
      <c r="P10" s="122">
        <v>0</v>
      </c>
      <c r="Q10" s="122">
        <v>50725.971380281684</v>
      </c>
      <c r="R10" s="122">
        <v>56874.573971830978</v>
      </c>
      <c r="S10" s="122">
        <v>63023.176563380272</v>
      </c>
      <c r="T10" s="122">
        <v>69171.779154929565</v>
      </c>
      <c r="U10" s="122">
        <v>75320.381746478859</v>
      </c>
      <c r="V10" s="122">
        <v>81468.984338028153</v>
      </c>
      <c r="W10" s="122">
        <v>87617.586929577446</v>
      </c>
      <c r="X10" s="122">
        <v>93766.18952112674</v>
      </c>
      <c r="Y10" s="122">
        <v>99914.792112676034</v>
      </c>
      <c r="Z10" s="122">
        <v>106063.39470422533</v>
      </c>
      <c r="AA10" s="122">
        <v>109137.69599999998</v>
      </c>
      <c r="AB10" s="122">
        <v>109137.69599999998</v>
      </c>
      <c r="AC10" s="122">
        <v>109137.69599999998</v>
      </c>
      <c r="AD10" s="122">
        <v>109137.69599999998</v>
      </c>
      <c r="AE10" s="122">
        <v>109137.69599999998</v>
      </c>
      <c r="AF10" s="122">
        <v>109137.69599999998</v>
      </c>
      <c r="AG10" s="122">
        <v>109137.69599999998</v>
      </c>
      <c r="AH10" s="122">
        <v>109137.69599999998</v>
      </c>
      <c r="AI10" s="122">
        <v>109137.69599999998</v>
      </c>
      <c r="AJ10" s="122">
        <v>109137.69599999998</v>
      </c>
      <c r="AK10" s="122">
        <v>109137.69599999998</v>
      </c>
      <c r="AL10" s="122">
        <v>109137.69599999998</v>
      </c>
      <c r="AM10" s="122">
        <v>109137.69599999998</v>
      </c>
      <c r="AN10" s="122">
        <v>109137.69599999998</v>
      </c>
      <c r="AO10" s="122">
        <v>0</v>
      </c>
      <c r="AP10" s="122">
        <v>0</v>
      </c>
      <c r="AQ10" s="122">
        <v>0</v>
      </c>
      <c r="AR10" s="122">
        <v>0</v>
      </c>
      <c r="AS10" s="122">
        <v>0</v>
      </c>
      <c r="AT10" s="122">
        <v>0</v>
      </c>
      <c r="AU10" s="123">
        <v>0</v>
      </c>
    </row>
    <row r="11" spans="2:47" x14ac:dyDescent="0.3">
      <c r="B11" s="118"/>
      <c r="C11" s="119" t="s">
        <v>105</v>
      </c>
      <c r="D11" s="120">
        <v>89154.737577464897</v>
      </c>
      <c r="E11" s="114"/>
      <c r="F11" s="121">
        <v>0</v>
      </c>
      <c r="G11" s="122">
        <v>0</v>
      </c>
      <c r="H11" s="122">
        <v>0</v>
      </c>
      <c r="I11" s="122">
        <v>0</v>
      </c>
      <c r="J11" s="122">
        <v>0</v>
      </c>
      <c r="K11" s="122">
        <v>0</v>
      </c>
      <c r="L11" s="122">
        <v>0</v>
      </c>
      <c r="M11" s="122">
        <v>0</v>
      </c>
      <c r="N11" s="122">
        <v>0</v>
      </c>
      <c r="O11" s="122">
        <v>0</v>
      </c>
      <c r="P11" s="122">
        <v>0</v>
      </c>
      <c r="Q11" s="122">
        <v>0</v>
      </c>
      <c r="R11" s="122">
        <v>0</v>
      </c>
      <c r="S11" s="122">
        <v>0</v>
      </c>
      <c r="T11" s="122">
        <v>0</v>
      </c>
      <c r="U11" s="122">
        <v>0</v>
      </c>
      <c r="V11" s="122">
        <v>0</v>
      </c>
      <c r="W11" s="122">
        <v>0</v>
      </c>
      <c r="X11" s="122">
        <v>0</v>
      </c>
      <c r="Y11" s="122">
        <v>0</v>
      </c>
      <c r="Z11" s="122">
        <v>0</v>
      </c>
      <c r="AA11" s="122">
        <v>0</v>
      </c>
      <c r="AB11" s="122">
        <v>0</v>
      </c>
      <c r="AC11" s="122">
        <v>0</v>
      </c>
      <c r="AD11" s="122">
        <v>0</v>
      </c>
      <c r="AE11" s="122">
        <v>0</v>
      </c>
      <c r="AF11" s="122">
        <v>0</v>
      </c>
      <c r="AG11" s="122">
        <v>0</v>
      </c>
      <c r="AH11" s="122">
        <v>0</v>
      </c>
      <c r="AI11" s="122">
        <v>0</v>
      </c>
      <c r="AJ11" s="122">
        <v>0</v>
      </c>
      <c r="AK11" s="122">
        <v>0</v>
      </c>
      <c r="AL11" s="122">
        <v>0</v>
      </c>
      <c r="AM11" s="122">
        <v>0</v>
      </c>
      <c r="AN11" s="122">
        <v>89154.737577464897</v>
      </c>
      <c r="AO11" s="122">
        <v>0</v>
      </c>
      <c r="AP11" s="122">
        <v>0</v>
      </c>
      <c r="AQ11" s="122">
        <v>0</v>
      </c>
      <c r="AR11" s="122">
        <v>0</v>
      </c>
      <c r="AS11" s="122">
        <v>0</v>
      </c>
      <c r="AT11" s="122">
        <v>0</v>
      </c>
      <c r="AU11" s="123">
        <v>0</v>
      </c>
    </row>
    <row r="12" spans="2:47" x14ac:dyDescent="0.3">
      <c r="B12" s="124"/>
      <c r="C12" s="125" t="s">
        <v>116</v>
      </c>
      <c r="D12" s="126">
        <v>12005146.560000001</v>
      </c>
      <c r="E12" s="114"/>
      <c r="F12" s="127">
        <v>0</v>
      </c>
      <c r="G12" s="128">
        <v>0</v>
      </c>
      <c r="H12" s="128">
        <v>0</v>
      </c>
      <c r="I12" s="128">
        <v>0</v>
      </c>
      <c r="J12" s="128">
        <v>0</v>
      </c>
      <c r="K12" s="128">
        <v>0</v>
      </c>
      <c r="L12" s="128">
        <v>0</v>
      </c>
      <c r="M12" s="128">
        <v>0</v>
      </c>
      <c r="N12" s="128">
        <v>0</v>
      </c>
      <c r="O12" s="128">
        <v>0</v>
      </c>
      <c r="P12" s="128">
        <v>0</v>
      </c>
      <c r="Q12" s="128">
        <v>0</v>
      </c>
      <c r="R12" s="128">
        <v>0</v>
      </c>
      <c r="S12" s="128">
        <v>0</v>
      </c>
      <c r="T12" s="128">
        <v>0</v>
      </c>
      <c r="U12" s="128">
        <v>0</v>
      </c>
      <c r="V12" s="128">
        <v>0</v>
      </c>
      <c r="W12" s="128">
        <v>0</v>
      </c>
      <c r="X12" s="128">
        <v>0</v>
      </c>
      <c r="Y12" s="128">
        <v>0</v>
      </c>
      <c r="Z12" s="128">
        <v>0</v>
      </c>
      <c r="AA12" s="128">
        <v>0</v>
      </c>
      <c r="AB12" s="128">
        <v>0</v>
      </c>
      <c r="AC12" s="128">
        <v>0</v>
      </c>
      <c r="AD12" s="128">
        <v>0</v>
      </c>
      <c r="AE12" s="128">
        <v>0</v>
      </c>
      <c r="AF12" s="128">
        <v>0</v>
      </c>
      <c r="AG12" s="128">
        <v>0</v>
      </c>
      <c r="AH12" s="128">
        <v>0</v>
      </c>
      <c r="AI12" s="128">
        <v>0</v>
      </c>
      <c r="AJ12" s="128">
        <v>0</v>
      </c>
      <c r="AK12" s="128">
        <v>0</v>
      </c>
      <c r="AL12" s="128">
        <v>0</v>
      </c>
      <c r="AM12" s="128">
        <v>0</v>
      </c>
      <c r="AN12" s="128">
        <v>12005146.560000002</v>
      </c>
      <c r="AO12" s="128">
        <v>0</v>
      </c>
      <c r="AP12" s="128">
        <v>0</v>
      </c>
      <c r="AQ12" s="128">
        <v>0</v>
      </c>
      <c r="AR12" s="128">
        <v>0</v>
      </c>
      <c r="AS12" s="128"/>
      <c r="AT12" s="128"/>
      <c r="AU12" s="129">
        <v>0</v>
      </c>
    </row>
    <row r="15" spans="2:47" x14ac:dyDescent="0.3">
      <c r="D15" s="104" t="s">
        <v>102</v>
      </c>
      <c r="E15" s="105"/>
      <c r="F15" s="104">
        <f>F6</f>
        <v>45536</v>
      </c>
      <c r="G15" s="104">
        <f t="shared" ref="G15:AU15" si="1">G6</f>
        <v>45566</v>
      </c>
      <c r="H15" s="104">
        <f t="shared" si="1"/>
        <v>45597</v>
      </c>
      <c r="I15" s="104">
        <f t="shared" si="1"/>
        <v>45627</v>
      </c>
      <c r="J15" s="104">
        <f t="shared" si="1"/>
        <v>45658</v>
      </c>
      <c r="K15" s="104">
        <f t="shared" si="1"/>
        <v>45689</v>
      </c>
      <c r="L15" s="104">
        <f t="shared" si="1"/>
        <v>45717</v>
      </c>
      <c r="M15" s="104">
        <f t="shared" si="1"/>
        <v>45748</v>
      </c>
      <c r="N15" s="104">
        <f t="shared" si="1"/>
        <v>45778</v>
      </c>
      <c r="O15" s="104">
        <f t="shared" si="1"/>
        <v>45809</v>
      </c>
      <c r="P15" s="104">
        <f t="shared" si="1"/>
        <v>45839</v>
      </c>
      <c r="Q15" s="104">
        <f t="shared" si="1"/>
        <v>45870</v>
      </c>
      <c r="R15" s="104">
        <f t="shared" si="1"/>
        <v>45901</v>
      </c>
      <c r="S15" s="104">
        <f t="shared" si="1"/>
        <v>45931</v>
      </c>
      <c r="T15" s="104">
        <f t="shared" si="1"/>
        <v>45962</v>
      </c>
      <c r="U15" s="104">
        <f t="shared" si="1"/>
        <v>45992</v>
      </c>
      <c r="V15" s="104">
        <f t="shared" si="1"/>
        <v>46023</v>
      </c>
      <c r="W15" s="104">
        <f t="shared" si="1"/>
        <v>46054</v>
      </c>
      <c r="X15" s="104">
        <f t="shared" si="1"/>
        <v>46082</v>
      </c>
      <c r="Y15" s="104">
        <f t="shared" si="1"/>
        <v>46113</v>
      </c>
      <c r="Z15" s="104">
        <f t="shared" si="1"/>
        <v>46143</v>
      </c>
      <c r="AA15" s="104">
        <f t="shared" si="1"/>
        <v>46174</v>
      </c>
      <c r="AB15" s="104">
        <f t="shared" si="1"/>
        <v>46204</v>
      </c>
      <c r="AC15" s="104">
        <f t="shared" si="1"/>
        <v>46235</v>
      </c>
      <c r="AD15" s="104">
        <f t="shared" si="1"/>
        <v>46266</v>
      </c>
      <c r="AE15" s="104">
        <f t="shared" si="1"/>
        <v>46296</v>
      </c>
      <c r="AF15" s="104">
        <f t="shared" si="1"/>
        <v>46327</v>
      </c>
      <c r="AG15" s="104">
        <f t="shared" si="1"/>
        <v>46357</v>
      </c>
      <c r="AH15" s="104">
        <f t="shared" si="1"/>
        <v>46388</v>
      </c>
      <c r="AI15" s="104">
        <f t="shared" si="1"/>
        <v>46419</v>
      </c>
      <c r="AJ15" s="104">
        <f t="shared" si="1"/>
        <v>46447</v>
      </c>
      <c r="AK15" s="104">
        <f t="shared" si="1"/>
        <v>46478</v>
      </c>
      <c r="AL15" s="104">
        <f t="shared" si="1"/>
        <v>46508</v>
      </c>
      <c r="AM15" s="104">
        <f t="shared" si="1"/>
        <v>46539</v>
      </c>
      <c r="AN15" s="104">
        <f t="shared" si="1"/>
        <v>46569</v>
      </c>
      <c r="AO15" s="104">
        <f t="shared" si="1"/>
        <v>46600</v>
      </c>
      <c r="AP15" s="104">
        <f t="shared" si="1"/>
        <v>46631</v>
      </c>
      <c r="AQ15" s="104">
        <f t="shared" si="1"/>
        <v>46661</v>
      </c>
      <c r="AR15" s="104">
        <f t="shared" si="1"/>
        <v>46692</v>
      </c>
      <c r="AS15" s="104">
        <f t="shared" si="1"/>
        <v>46722</v>
      </c>
      <c r="AT15" s="104">
        <f t="shared" si="1"/>
        <v>46753</v>
      </c>
      <c r="AU15" s="104">
        <f t="shared" si="1"/>
        <v>46784</v>
      </c>
    </row>
    <row r="16" spans="2:47" x14ac:dyDescent="0.3">
      <c r="B16" s="130" t="s">
        <v>24</v>
      </c>
      <c r="C16" s="131"/>
      <c r="D16" s="132">
        <f>SUM(D17:D26)</f>
        <v>13551387.244185383</v>
      </c>
      <c r="E16" s="109"/>
      <c r="F16" s="108">
        <f>SUM(F17:F26)</f>
        <v>1180381.2358299999</v>
      </c>
      <c r="G16" s="108">
        <f t="shared" ref="G16:AU16" si="2">SUM(G17:G26)</f>
        <v>810.71327350000001</v>
      </c>
      <c r="H16" s="108">
        <f t="shared" si="2"/>
        <v>6600</v>
      </c>
      <c r="I16" s="108">
        <f t="shared" si="2"/>
        <v>6645.833333333333</v>
      </c>
      <c r="J16" s="108">
        <f t="shared" si="2"/>
        <v>6668.75</v>
      </c>
      <c r="K16" s="108">
        <f t="shared" si="2"/>
        <v>144484.524</v>
      </c>
      <c r="L16" s="108">
        <f t="shared" si="2"/>
        <v>0</v>
      </c>
      <c r="M16" s="108">
        <f t="shared" si="2"/>
        <v>13539</v>
      </c>
      <c r="N16" s="108">
        <f t="shared" si="2"/>
        <v>100000</v>
      </c>
      <c r="O16" s="108">
        <f t="shared" si="2"/>
        <v>0</v>
      </c>
      <c r="P16" s="108">
        <f t="shared" si="2"/>
        <v>393903.4917220819</v>
      </c>
      <c r="Q16" s="108">
        <f t="shared" si="2"/>
        <v>150968.11492822098</v>
      </c>
      <c r="R16" s="108">
        <f t="shared" si="2"/>
        <v>276742.80550968909</v>
      </c>
      <c r="S16" s="108">
        <f t="shared" si="2"/>
        <v>420616.73400590848</v>
      </c>
      <c r="T16" s="108">
        <f t="shared" si="2"/>
        <v>422198.52837536973</v>
      </c>
      <c r="U16" s="108">
        <f t="shared" si="2"/>
        <v>596983.73109045508</v>
      </c>
      <c r="V16" s="108">
        <f t="shared" si="2"/>
        <v>612845.54154687095</v>
      </c>
      <c r="W16" s="108">
        <f t="shared" si="2"/>
        <v>774917.56089178566</v>
      </c>
      <c r="X16" s="108">
        <f t="shared" si="2"/>
        <v>778007.30743515608</v>
      </c>
      <c r="Y16" s="108">
        <f t="shared" si="2"/>
        <v>694495.34980571468</v>
      </c>
      <c r="Z16" s="108">
        <f t="shared" si="2"/>
        <v>524004.69995998358</v>
      </c>
      <c r="AA16" s="108">
        <f t="shared" si="2"/>
        <v>439361.77820011013</v>
      </c>
      <c r="AB16" s="108">
        <f t="shared" si="2"/>
        <v>440943.57256957144</v>
      </c>
      <c r="AC16" s="108">
        <f t="shared" si="2"/>
        <v>442525.36693903274</v>
      </c>
      <c r="AD16" s="108">
        <f t="shared" si="2"/>
        <v>444107.16130849399</v>
      </c>
      <c r="AE16" s="108">
        <f t="shared" si="2"/>
        <v>445688.95567795529</v>
      </c>
      <c r="AF16" s="108">
        <f t="shared" si="2"/>
        <v>447270.7500474166</v>
      </c>
      <c r="AG16" s="108">
        <f t="shared" si="2"/>
        <v>448852.54441687791</v>
      </c>
      <c r="AH16" s="108">
        <f t="shared" si="2"/>
        <v>463651.55867967248</v>
      </c>
      <c r="AI16" s="110">
        <f t="shared" si="2"/>
        <v>365163.14508667</v>
      </c>
      <c r="AJ16" s="108">
        <f t="shared" si="2"/>
        <v>343856.95728012716</v>
      </c>
      <c r="AK16" s="108">
        <f t="shared" si="2"/>
        <v>345060.41927358432</v>
      </c>
      <c r="AL16" s="110">
        <f t="shared" si="2"/>
        <v>346263.88126704155</v>
      </c>
      <c r="AM16" s="108">
        <f t="shared" si="2"/>
        <v>435217.34326049878</v>
      </c>
      <c r="AN16" s="108">
        <f t="shared" si="2"/>
        <v>265951.08779989387</v>
      </c>
      <c r="AO16" s="108">
        <f t="shared" si="2"/>
        <v>120735.52553322996</v>
      </c>
      <c r="AP16" s="108">
        <f t="shared" si="2"/>
        <v>44211.842056688147</v>
      </c>
      <c r="AQ16" s="108">
        <f t="shared" si="2"/>
        <v>115948.15673076923</v>
      </c>
      <c r="AR16" s="108">
        <f t="shared" si="2"/>
        <v>35964.612684000007</v>
      </c>
      <c r="AS16" s="108">
        <f t="shared" si="2"/>
        <v>0</v>
      </c>
      <c r="AT16" s="108">
        <f t="shared" si="2"/>
        <v>0</v>
      </c>
      <c r="AU16" s="108">
        <f t="shared" si="2"/>
        <v>455798.44301480014</v>
      </c>
    </row>
    <row r="17" spans="2:47" x14ac:dyDescent="0.3">
      <c r="B17" s="133"/>
      <c r="C17" s="134" t="s">
        <v>117</v>
      </c>
      <c r="D17" s="135">
        <v>1122000.2206508794</v>
      </c>
      <c r="E17" s="114"/>
      <c r="F17" s="115">
        <v>1122000</v>
      </c>
      <c r="G17" s="116">
        <v>0</v>
      </c>
      <c r="H17" s="116">
        <v>0</v>
      </c>
      <c r="I17" s="116">
        <v>0</v>
      </c>
      <c r="J17" s="116">
        <v>0</v>
      </c>
      <c r="K17" s="116">
        <v>0</v>
      </c>
      <c r="L17" s="116">
        <v>0</v>
      </c>
      <c r="M17" s="116">
        <v>0</v>
      </c>
      <c r="N17" s="116">
        <v>0</v>
      </c>
      <c r="O17" s="116">
        <v>0</v>
      </c>
      <c r="P17" s="116">
        <v>0</v>
      </c>
      <c r="Q17" s="116">
        <v>0</v>
      </c>
      <c r="R17" s="116">
        <v>0</v>
      </c>
      <c r="S17" s="116">
        <v>0</v>
      </c>
      <c r="T17" s="116">
        <v>0</v>
      </c>
      <c r="U17" s="116">
        <v>0</v>
      </c>
      <c r="V17" s="116">
        <v>0</v>
      </c>
      <c r="W17" s="116">
        <v>0</v>
      </c>
      <c r="X17" s="116">
        <v>0</v>
      </c>
      <c r="Y17" s="116">
        <v>0</v>
      </c>
      <c r="Z17" s="116">
        <v>0</v>
      </c>
      <c r="AA17" s="116">
        <v>0</v>
      </c>
      <c r="AB17" s="116">
        <v>0</v>
      </c>
      <c r="AC17" s="116">
        <v>0</v>
      </c>
      <c r="AD17" s="116">
        <v>0</v>
      </c>
      <c r="AE17" s="116">
        <v>0</v>
      </c>
      <c r="AF17" s="116">
        <v>0</v>
      </c>
      <c r="AG17" s="116">
        <v>0</v>
      </c>
      <c r="AH17" s="116">
        <v>0</v>
      </c>
      <c r="AI17" s="116">
        <v>0</v>
      </c>
      <c r="AJ17" s="116">
        <v>0</v>
      </c>
      <c r="AK17" s="116">
        <v>0</v>
      </c>
      <c r="AL17" s="116">
        <v>0</v>
      </c>
      <c r="AM17" s="116">
        <v>0</v>
      </c>
      <c r="AN17" s="116">
        <v>0</v>
      </c>
      <c r="AO17" s="116">
        <v>0</v>
      </c>
      <c r="AP17" s="116">
        <v>0</v>
      </c>
      <c r="AQ17" s="116">
        <v>0</v>
      </c>
      <c r="AR17" s="116">
        <v>0</v>
      </c>
      <c r="AS17" s="116">
        <v>0</v>
      </c>
      <c r="AT17" s="116">
        <v>0</v>
      </c>
      <c r="AU17" s="117">
        <v>0</v>
      </c>
    </row>
    <row r="18" spans="2:47" x14ac:dyDescent="0.3">
      <c r="B18" s="118"/>
      <c r="C18" s="136" t="s">
        <v>118</v>
      </c>
      <c r="D18" s="123">
        <v>9261384.8602960017</v>
      </c>
      <c r="E18" s="114"/>
      <c r="F18" s="121">
        <v>57666</v>
      </c>
      <c r="G18" s="122">
        <v>0</v>
      </c>
      <c r="H18" s="122">
        <v>0</v>
      </c>
      <c r="I18" s="122">
        <v>0</v>
      </c>
      <c r="J18" s="122">
        <v>0</v>
      </c>
      <c r="K18" s="122">
        <v>0</v>
      </c>
      <c r="L18" s="122">
        <v>0</v>
      </c>
      <c r="M18" s="122">
        <v>0</v>
      </c>
      <c r="N18" s="122">
        <v>0</v>
      </c>
      <c r="O18" s="122">
        <v>0</v>
      </c>
      <c r="P18" s="122">
        <v>0</v>
      </c>
      <c r="Q18" s="122">
        <v>86601.704172811995</v>
      </c>
      <c r="R18" s="122">
        <v>173203.40834562399</v>
      </c>
      <c r="S18" s="122">
        <v>346406.81669124798</v>
      </c>
      <c r="T18" s="122">
        <v>346406.81669124798</v>
      </c>
      <c r="U18" s="122">
        <v>519610.22503687203</v>
      </c>
      <c r="V18" s="122">
        <v>519610.22503687203</v>
      </c>
      <c r="W18" s="122">
        <v>692813.63338249596</v>
      </c>
      <c r="X18" s="122">
        <v>692813.63338249596</v>
      </c>
      <c r="Y18" s="122">
        <v>606211.92920968414</v>
      </c>
      <c r="Z18" s="122">
        <v>433008.52086405997</v>
      </c>
      <c r="AA18" s="122">
        <v>346406.81669124798</v>
      </c>
      <c r="AB18" s="122">
        <v>346406.81669124798</v>
      </c>
      <c r="AC18" s="122">
        <v>346406.81669124798</v>
      </c>
      <c r="AD18" s="122">
        <v>346406.81669124798</v>
      </c>
      <c r="AE18" s="122">
        <v>346406.81669124798</v>
      </c>
      <c r="AF18" s="122">
        <v>346406.81669124798</v>
      </c>
      <c r="AG18" s="122">
        <v>346406.81669124798</v>
      </c>
      <c r="AH18" s="122">
        <v>346406.81669124798</v>
      </c>
      <c r="AI18" s="122">
        <v>259805.11251843601</v>
      </c>
      <c r="AJ18" s="122">
        <v>259805.11251843601</v>
      </c>
      <c r="AK18" s="122">
        <v>259805.11251843601</v>
      </c>
      <c r="AL18" s="122">
        <v>259805.11251843601</v>
      </c>
      <c r="AM18" s="122">
        <v>347555.11251843604</v>
      </c>
      <c r="AN18" s="122">
        <v>173203.40834562399</v>
      </c>
      <c r="AO18" s="122">
        <v>0</v>
      </c>
      <c r="AP18" s="122">
        <v>0</v>
      </c>
      <c r="AQ18" s="122">
        <v>0</v>
      </c>
      <c r="AR18" s="122">
        <v>0</v>
      </c>
      <c r="AS18" s="122">
        <v>0</v>
      </c>
      <c r="AT18" s="122">
        <v>0</v>
      </c>
      <c r="AU18" s="123">
        <v>455798.44301480014</v>
      </c>
    </row>
    <row r="19" spans="2:47" x14ac:dyDescent="0.3">
      <c r="B19" s="118"/>
      <c r="C19" s="136" t="s">
        <v>119</v>
      </c>
      <c r="D19" s="123">
        <v>449770.58693127998</v>
      </c>
      <c r="E19" s="114"/>
      <c r="F19" s="121">
        <v>0</v>
      </c>
      <c r="G19" s="122">
        <v>0</v>
      </c>
      <c r="H19" s="122">
        <v>0</v>
      </c>
      <c r="I19" s="122">
        <v>0</v>
      </c>
      <c r="J19" s="122">
        <v>0</v>
      </c>
      <c r="K19" s="122">
        <v>75000</v>
      </c>
      <c r="L19" s="122">
        <v>0</v>
      </c>
      <c r="M19" s="122">
        <v>13539</v>
      </c>
      <c r="N19" s="122">
        <v>100000</v>
      </c>
      <c r="O19" s="122">
        <v>0</v>
      </c>
      <c r="P19" s="122">
        <v>8646.9629866666655</v>
      </c>
      <c r="Q19" s="122">
        <v>308.82010666666673</v>
      </c>
      <c r="R19" s="122">
        <v>30533.166152316666</v>
      </c>
      <c r="S19" s="122">
        <v>9748.399936476666</v>
      </c>
      <c r="T19" s="122">
        <v>9748.399936476666</v>
      </c>
      <c r="U19" s="122">
        <v>9748.399936476666</v>
      </c>
      <c r="V19" s="122">
        <v>9748.399936476666</v>
      </c>
      <c r="W19" s="122">
        <v>9748.399936476666</v>
      </c>
      <c r="X19" s="122">
        <v>9748.399936476666</v>
      </c>
      <c r="Y19" s="122">
        <v>9748.399936476666</v>
      </c>
      <c r="Z19" s="122">
        <v>9748.399936476666</v>
      </c>
      <c r="AA19" s="122">
        <v>9748.399936476666</v>
      </c>
      <c r="AB19" s="122">
        <v>9748.399936476666</v>
      </c>
      <c r="AC19" s="122">
        <v>9748.399936476666</v>
      </c>
      <c r="AD19" s="122">
        <v>9748.399936476666</v>
      </c>
      <c r="AE19" s="122">
        <v>9748.399936476666</v>
      </c>
      <c r="AF19" s="122">
        <v>9748.399936476666</v>
      </c>
      <c r="AG19" s="122">
        <v>9748.399936476666</v>
      </c>
      <c r="AH19" s="122">
        <v>9439.5798298099999</v>
      </c>
      <c r="AI19" s="122">
        <v>9439.5798298099999</v>
      </c>
      <c r="AJ19" s="122">
        <v>9439.5798298099999</v>
      </c>
      <c r="AK19" s="122">
        <v>9439.5798298099999</v>
      </c>
      <c r="AL19" s="122">
        <v>9439.5798298099999</v>
      </c>
      <c r="AM19" s="122">
        <v>9439.5798298099999</v>
      </c>
      <c r="AN19" s="122">
        <v>9439.5798298099999</v>
      </c>
      <c r="AO19" s="122">
        <v>9439.5798298099999</v>
      </c>
      <c r="AP19" s="122">
        <v>0</v>
      </c>
      <c r="AQ19" s="122">
        <v>0</v>
      </c>
      <c r="AR19" s="122">
        <v>0</v>
      </c>
      <c r="AS19" s="122">
        <v>0</v>
      </c>
      <c r="AT19" s="122">
        <v>0</v>
      </c>
      <c r="AU19" s="123">
        <v>0</v>
      </c>
    </row>
    <row r="20" spans="2:47" x14ac:dyDescent="0.3">
      <c r="B20" s="118"/>
      <c r="C20" s="136" t="s">
        <v>120</v>
      </c>
      <c r="D20" s="123">
        <v>500637.76028400002</v>
      </c>
      <c r="E20" s="114"/>
      <c r="F20" s="121">
        <v>0</v>
      </c>
      <c r="G20" s="122">
        <v>0</v>
      </c>
      <c r="H20" s="122">
        <v>0</v>
      </c>
      <c r="I20" s="122">
        <v>0</v>
      </c>
      <c r="J20" s="122">
        <v>0</v>
      </c>
      <c r="K20" s="122">
        <v>69484.524000000005</v>
      </c>
      <c r="L20" s="122">
        <v>0</v>
      </c>
      <c r="M20" s="122">
        <v>0</v>
      </c>
      <c r="N20" s="122">
        <v>0</v>
      </c>
      <c r="O20" s="122">
        <v>0</v>
      </c>
      <c r="P20" s="122">
        <v>284001.54360000003</v>
      </c>
      <c r="Q20" s="122">
        <v>0</v>
      </c>
      <c r="R20" s="122">
        <v>0</v>
      </c>
      <c r="S20" s="122">
        <v>0</v>
      </c>
      <c r="T20" s="122">
        <v>0</v>
      </c>
      <c r="U20" s="122">
        <v>0</v>
      </c>
      <c r="V20" s="122">
        <v>13526.04</v>
      </c>
      <c r="W20" s="122">
        <v>0</v>
      </c>
      <c r="X20" s="122">
        <v>0</v>
      </c>
      <c r="Y20" s="122">
        <v>0</v>
      </c>
      <c r="Z20" s="122">
        <v>0</v>
      </c>
      <c r="AA20" s="122">
        <v>0</v>
      </c>
      <c r="AB20" s="122">
        <v>0</v>
      </c>
      <c r="AC20" s="122">
        <v>0</v>
      </c>
      <c r="AD20" s="122">
        <v>0</v>
      </c>
      <c r="AE20" s="122">
        <v>0</v>
      </c>
      <c r="AF20" s="122">
        <v>0</v>
      </c>
      <c r="AG20" s="122">
        <v>0</v>
      </c>
      <c r="AH20" s="122">
        <v>13526.04</v>
      </c>
      <c r="AI20" s="122">
        <v>0</v>
      </c>
      <c r="AJ20" s="122">
        <v>0</v>
      </c>
      <c r="AK20" s="122">
        <v>0</v>
      </c>
      <c r="AL20" s="122">
        <v>0</v>
      </c>
      <c r="AM20" s="122">
        <v>0</v>
      </c>
      <c r="AN20" s="122">
        <v>0</v>
      </c>
      <c r="AO20" s="122">
        <v>0</v>
      </c>
      <c r="AP20" s="122">
        <v>4260</v>
      </c>
      <c r="AQ20" s="122">
        <v>79875</v>
      </c>
      <c r="AR20" s="122">
        <v>35964.612684000007</v>
      </c>
      <c r="AS20" s="122">
        <v>0</v>
      </c>
      <c r="AT20" s="122">
        <v>0</v>
      </c>
      <c r="AU20" s="123">
        <v>0</v>
      </c>
    </row>
    <row r="21" spans="2:47" x14ac:dyDescent="0.3">
      <c r="B21" s="118"/>
      <c r="C21" s="136" t="s">
        <v>121</v>
      </c>
      <c r="D21" s="123">
        <v>723866.78129256726</v>
      </c>
      <c r="E21" s="114"/>
      <c r="F21" s="121">
        <v>0</v>
      </c>
      <c r="G21" s="122">
        <v>0</v>
      </c>
      <c r="H21" s="122">
        <v>6600</v>
      </c>
      <c r="I21" s="122">
        <v>6645.833333333333</v>
      </c>
      <c r="J21" s="122">
        <v>6668.75</v>
      </c>
      <c r="K21" s="122">
        <v>0</v>
      </c>
      <c r="L21" s="122">
        <v>0</v>
      </c>
      <c r="M21" s="122">
        <v>0</v>
      </c>
      <c r="N21" s="122">
        <v>0</v>
      </c>
      <c r="O21" s="122">
        <v>0</v>
      </c>
      <c r="P21" s="122">
        <v>54927.019440000004</v>
      </c>
      <c r="Q21" s="122">
        <v>4378.9062766173129</v>
      </c>
      <c r="R21" s="122">
        <v>4919.0401062432002</v>
      </c>
      <c r="S21" s="122">
        <v>5878.7108474145462</v>
      </c>
      <c r="T21" s="122">
        <v>7460.5052168758357</v>
      </c>
      <c r="U21" s="122">
        <v>9042.2995863371252</v>
      </c>
      <c r="V21" s="122">
        <v>11378.070042752961</v>
      </c>
      <c r="W21" s="122">
        <v>13772.721042043795</v>
      </c>
      <c r="X21" s="122">
        <v>16862.467585414175</v>
      </c>
      <c r="Y21" s="122">
        <v>19952.214128784552</v>
      </c>
      <c r="Z21" s="122">
        <v>22664.972628677664</v>
      </c>
      <c r="AA21" s="122">
        <v>24623.755041616227</v>
      </c>
      <c r="AB21" s="122">
        <v>26205.549411077511</v>
      </c>
      <c r="AC21" s="122">
        <v>27787.343780538802</v>
      </c>
      <c r="AD21" s="122">
        <v>29369.138150000093</v>
      </c>
      <c r="AE21" s="122">
        <v>30950.932519461385</v>
      </c>
      <c r="AF21" s="122">
        <v>32532.726888922676</v>
      </c>
      <c r="AG21" s="122">
        <v>34114.521258383968</v>
      </c>
      <c r="AH21" s="122">
        <v>35696.315627845259</v>
      </c>
      <c r="AI21" s="122">
        <v>37335.646207654718</v>
      </c>
      <c r="AJ21" s="122">
        <v>38539.1082011119</v>
      </c>
      <c r="AK21" s="122">
        <v>39742.570194569089</v>
      </c>
      <c r="AL21" s="122">
        <v>40946.032188026271</v>
      </c>
      <c r="AM21" s="122">
        <v>42149.494181483453</v>
      </c>
      <c r="AN21" s="122">
        <v>43734.942893690641</v>
      </c>
      <c r="AO21" s="122">
        <v>48987.194513690643</v>
      </c>
      <c r="AP21" s="122">
        <v>0</v>
      </c>
      <c r="AQ21" s="122">
        <v>0</v>
      </c>
      <c r="AR21" s="122">
        <v>0</v>
      </c>
      <c r="AS21" s="122">
        <v>0</v>
      </c>
      <c r="AT21" s="122">
        <v>0</v>
      </c>
      <c r="AU21" s="123">
        <v>0</v>
      </c>
    </row>
    <row r="22" spans="2:47" x14ac:dyDescent="0.3">
      <c r="B22" s="118"/>
      <c r="C22" s="136" t="s">
        <v>122</v>
      </c>
      <c r="D22" s="123">
        <v>450192.99599999998</v>
      </c>
      <c r="E22" s="114"/>
      <c r="F22" s="121">
        <v>0</v>
      </c>
      <c r="G22" s="122">
        <v>0</v>
      </c>
      <c r="H22" s="122">
        <v>0</v>
      </c>
      <c r="I22" s="122">
        <v>0</v>
      </c>
      <c r="J22" s="122">
        <v>0</v>
      </c>
      <c r="K22" s="122">
        <v>0</v>
      </c>
      <c r="L22" s="122">
        <v>0</v>
      </c>
      <c r="M22" s="122">
        <v>0</v>
      </c>
      <c r="N22" s="122">
        <v>0</v>
      </c>
      <c r="O22" s="122">
        <v>0</v>
      </c>
      <c r="P22" s="122">
        <v>22509.649799999999</v>
      </c>
      <c r="Q22" s="122">
        <v>22509.649799999999</v>
      </c>
      <c r="R22" s="122">
        <v>22509.649799999999</v>
      </c>
      <c r="S22" s="122">
        <v>22509.649799999999</v>
      </c>
      <c r="T22" s="122">
        <v>22509.649799999999</v>
      </c>
      <c r="U22" s="122">
        <v>22509.649799999999</v>
      </c>
      <c r="V22" s="122">
        <v>22509.649799999999</v>
      </c>
      <c r="W22" s="122">
        <v>22509.649799999999</v>
      </c>
      <c r="X22" s="122">
        <v>22509.649799999999</v>
      </c>
      <c r="Y22" s="122">
        <v>22509.649799999999</v>
      </c>
      <c r="Z22" s="122">
        <v>22509.649799999999</v>
      </c>
      <c r="AA22" s="122">
        <v>22509.649799999999</v>
      </c>
      <c r="AB22" s="122">
        <v>22509.649799999999</v>
      </c>
      <c r="AC22" s="122">
        <v>22509.649799999999</v>
      </c>
      <c r="AD22" s="122">
        <v>22509.649799999999</v>
      </c>
      <c r="AE22" s="122">
        <v>22509.649799999999</v>
      </c>
      <c r="AF22" s="122">
        <v>22509.649799999999</v>
      </c>
      <c r="AG22" s="122">
        <v>22509.649799999999</v>
      </c>
      <c r="AH22" s="122">
        <v>22509.649799999999</v>
      </c>
      <c r="AI22" s="122">
        <v>22509.649799999999</v>
      </c>
      <c r="AJ22" s="122">
        <v>0</v>
      </c>
      <c r="AK22" s="122">
        <v>0</v>
      </c>
      <c r="AL22" s="122">
        <v>0</v>
      </c>
      <c r="AM22" s="122">
        <v>0</v>
      </c>
      <c r="AN22" s="122">
        <v>0</v>
      </c>
      <c r="AO22" s="122">
        <v>0</v>
      </c>
      <c r="AP22" s="122">
        <v>0</v>
      </c>
      <c r="AQ22" s="122">
        <v>0</v>
      </c>
      <c r="AR22" s="122">
        <v>0</v>
      </c>
      <c r="AS22" s="122">
        <v>0</v>
      </c>
      <c r="AT22" s="122">
        <v>0</v>
      </c>
      <c r="AU22" s="123">
        <v>0</v>
      </c>
    </row>
    <row r="23" spans="2:47" x14ac:dyDescent="0.3">
      <c r="B23" s="118"/>
      <c r="C23" s="136" t="s">
        <v>123</v>
      </c>
      <c r="D23" s="123">
        <v>68385.809612543933</v>
      </c>
      <c r="E23" s="114"/>
      <c r="F23" s="121">
        <v>715.23583000000008</v>
      </c>
      <c r="G23" s="122">
        <v>810.71327350000001</v>
      </c>
      <c r="H23" s="122">
        <v>0</v>
      </c>
      <c r="I23" s="122">
        <v>0</v>
      </c>
      <c r="J23" s="122">
        <v>0</v>
      </c>
      <c r="K23" s="122">
        <v>0</v>
      </c>
      <c r="L23" s="122">
        <v>0</v>
      </c>
      <c r="M23" s="122">
        <v>0</v>
      </c>
      <c r="N23" s="122">
        <v>0</v>
      </c>
      <c r="O23" s="122">
        <v>0</v>
      </c>
      <c r="P23" s="122">
        <v>16077.716967000002</v>
      </c>
      <c r="Q23" s="122">
        <v>37169.034572125005</v>
      </c>
      <c r="R23" s="122">
        <v>0</v>
      </c>
      <c r="S23" s="122">
        <v>0</v>
      </c>
      <c r="T23" s="122">
        <v>0</v>
      </c>
      <c r="U23" s="122">
        <v>0</v>
      </c>
      <c r="V23" s="122">
        <v>0</v>
      </c>
      <c r="W23" s="122">
        <v>0</v>
      </c>
      <c r="X23" s="122">
        <v>0</v>
      </c>
      <c r="Y23" s="122">
        <v>0</v>
      </c>
      <c r="Z23" s="122">
        <v>0</v>
      </c>
      <c r="AA23" s="122">
        <v>0</v>
      </c>
      <c r="AB23" s="122">
        <v>0</v>
      </c>
      <c r="AC23" s="122">
        <v>0</v>
      </c>
      <c r="AD23" s="122">
        <v>0</v>
      </c>
      <c r="AE23" s="122">
        <v>0</v>
      </c>
      <c r="AF23" s="122">
        <v>0</v>
      </c>
      <c r="AG23" s="122">
        <v>0</v>
      </c>
      <c r="AH23" s="122">
        <v>0</v>
      </c>
      <c r="AI23" s="122">
        <v>0</v>
      </c>
      <c r="AJ23" s="122">
        <v>0</v>
      </c>
      <c r="AK23" s="122">
        <v>0</v>
      </c>
      <c r="AL23" s="122">
        <v>0</v>
      </c>
      <c r="AM23" s="122">
        <v>0</v>
      </c>
      <c r="AN23" s="122">
        <v>3500</v>
      </c>
      <c r="AO23" s="122">
        <v>6234.4236440000004</v>
      </c>
      <c r="AP23" s="122">
        <v>3878.6853259189193</v>
      </c>
      <c r="AQ23" s="122">
        <v>0</v>
      </c>
      <c r="AR23" s="122">
        <v>0</v>
      </c>
      <c r="AS23" s="122">
        <v>0</v>
      </c>
      <c r="AT23" s="122">
        <v>0</v>
      </c>
      <c r="AU23" s="123">
        <v>0</v>
      </c>
    </row>
    <row r="24" spans="2:47" x14ac:dyDescent="0.3">
      <c r="B24" s="118"/>
      <c r="C24" s="136" t="s">
        <v>21</v>
      </c>
      <c r="D24" s="123">
        <v>750321.66</v>
      </c>
      <c r="E24" s="114"/>
      <c r="F24" s="121">
        <v>0</v>
      </c>
      <c r="G24" s="122">
        <v>0</v>
      </c>
      <c r="H24" s="122">
        <v>0</v>
      </c>
      <c r="I24" s="122">
        <v>0</v>
      </c>
      <c r="J24" s="122">
        <v>0</v>
      </c>
      <c r="K24" s="122">
        <v>0</v>
      </c>
      <c r="L24" s="122">
        <v>0</v>
      </c>
      <c r="M24" s="122">
        <v>0</v>
      </c>
      <c r="N24" s="122">
        <v>0</v>
      </c>
      <c r="O24" s="122">
        <v>0</v>
      </c>
      <c r="P24" s="122">
        <v>0</v>
      </c>
      <c r="Q24" s="122">
        <v>0</v>
      </c>
      <c r="R24" s="122">
        <v>28858.525384615386</v>
      </c>
      <c r="S24" s="122">
        <v>28858.525384615386</v>
      </c>
      <c r="T24" s="122">
        <v>28858.525384615386</v>
      </c>
      <c r="U24" s="122">
        <v>28858.525384615386</v>
      </c>
      <c r="V24" s="122">
        <v>28858.525384615386</v>
      </c>
      <c r="W24" s="122">
        <v>28858.525384615386</v>
      </c>
      <c r="X24" s="122">
        <v>28858.525384615386</v>
      </c>
      <c r="Y24" s="122">
        <v>28858.525384615386</v>
      </c>
      <c r="Z24" s="122">
        <v>28858.525384615386</v>
      </c>
      <c r="AA24" s="122">
        <v>28858.525384615386</v>
      </c>
      <c r="AB24" s="122">
        <v>28858.525384615386</v>
      </c>
      <c r="AC24" s="122">
        <v>28858.525384615386</v>
      </c>
      <c r="AD24" s="122">
        <v>28858.525384615386</v>
      </c>
      <c r="AE24" s="122">
        <v>28858.525384615386</v>
      </c>
      <c r="AF24" s="122">
        <v>28858.525384615386</v>
      </c>
      <c r="AG24" s="122">
        <v>28858.525384615386</v>
      </c>
      <c r="AH24" s="122">
        <v>28858.525384615386</v>
      </c>
      <c r="AI24" s="122">
        <v>28858.525384615386</v>
      </c>
      <c r="AJ24" s="122">
        <v>28858.525384615386</v>
      </c>
      <c r="AK24" s="122">
        <v>28858.525384615386</v>
      </c>
      <c r="AL24" s="122">
        <v>28858.525384615386</v>
      </c>
      <c r="AM24" s="122">
        <v>28858.525384615386</v>
      </c>
      <c r="AN24" s="122">
        <v>28858.525384615386</v>
      </c>
      <c r="AO24" s="122">
        <v>28858.525384615386</v>
      </c>
      <c r="AP24" s="122">
        <v>28858.525384615386</v>
      </c>
      <c r="AQ24" s="122">
        <v>28858.525384615386</v>
      </c>
      <c r="AR24" s="122">
        <v>0</v>
      </c>
      <c r="AS24" s="122">
        <v>0</v>
      </c>
      <c r="AT24" s="122">
        <v>0</v>
      </c>
      <c r="AU24" s="123">
        <v>0</v>
      </c>
    </row>
    <row r="25" spans="2:47" x14ac:dyDescent="0.3">
      <c r="B25" s="118"/>
      <c r="C25" s="136" t="s">
        <v>124</v>
      </c>
      <c r="D25" s="123">
        <v>37246.154118111299</v>
      </c>
      <c r="E25" s="114"/>
      <c r="F25" s="121">
        <v>0</v>
      </c>
      <c r="G25" s="122">
        <v>0</v>
      </c>
      <c r="H25" s="122">
        <v>0</v>
      </c>
      <c r="I25" s="122">
        <v>0</v>
      </c>
      <c r="J25" s="122">
        <v>0</v>
      </c>
      <c r="K25" s="122">
        <v>0</v>
      </c>
      <c r="L25" s="122">
        <v>0</v>
      </c>
      <c r="M25" s="122">
        <v>0</v>
      </c>
      <c r="N25" s="122">
        <v>0</v>
      </c>
      <c r="O25" s="122">
        <v>0</v>
      </c>
      <c r="P25" s="122">
        <v>7740.5989284152147</v>
      </c>
      <c r="Q25" s="122">
        <v>0</v>
      </c>
      <c r="R25" s="122">
        <v>9504.3843747360006</v>
      </c>
      <c r="S25" s="122">
        <v>0</v>
      </c>
      <c r="T25" s="122">
        <v>0</v>
      </c>
      <c r="U25" s="122">
        <v>0</v>
      </c>
      <c r="V25" s="122">
        <v>0</v>
      </c>
      <c r="W25" s="122">
        <v>0</v>
      </c>
      <c r="X25" s="122">
        <v>0</v>
      </c>
      <c r="Y25" s="122">
        <v>0</v>
      </c>
      <c r="Z25" s="122">
        <v>0</v>
      </c>
      <c r="AA25" s="122">
        <v>0</v>
      </c>
      <c r="AB25" s="122">
        <v>0</v>
      </c>
      <c r="AC25" s="122">
        <v>0</v>
      </c>
      <c r="AD25" s="122">
        <v>0</v>
      </c>
      <c r="AE25" s="122">
        <v>0</v>
      </c>
      <c r="AF25" s="122">
        <v>0</v>
      </c>
      <c r="AG25" s="122">
        <v>0</v>
      </c>
      <c r="AH25" s="122">
        <v>0</v>
      </c>
      <c r="AI25" s="122">
        <v>0</v>
      </c>
      <c r="AJ25" s="122">
        <v>0</v>
      </c>
      <c r="AK25" s="122">
        <v>0</v>
      </c>
      <c r="AL25" s="122">
        <v>0</v>
      </c>
      <c r="AM25" s="122">
        <v>0</v>
      </c>
      <c r="AN25" s="122">
        <v>0</v>
      </c>
      <c r="AO25" s="122">
        <v>20001.170814960082</v>
      </c>
      <c r="AP25" s="122">
        <v>0</v>
      </c>
      <c r="AQ25" s="122">
        <v>0</v>
      </c>
      <c r="AR25" s="122">
        <v>0</v>
      </c>
      <c r="AS25" s="122">
        <v>0</v>
      </c>
      <c r="AT25" s="122">
        <v>0</v>
      </c>
      <c r="AU25" s="123">
        <v>0</v>
      </c>
    </row>
    <row r="26" spans="2:47" x14ac:dyDescent="0.3">
      <c r="B26" s="124"/>
      <c r="C26" s="137" t="s">
        <v>125</v>
      </c>
      <c r="D26" s="129">
        <v>187580.41500000001</v>
      </c>
      <c r="E26" s="138"/>
      <c r="F26" s="127">
        <v>0</v>
      </c>
      <c r="G26" s="128">
        <v>0</v>
      </c>
      <c r="H26" s="128">
        <v>0</v>
      </c>
      <c r="I26" s="128">
        <v>0</v>
      </c>
      <c r="J26" s="128">
        <v>0</v>
      </c>
      <c r="K26" s="128">
        <v>0</v>
      </c>
      <c r="L26" s="128">
        <v>0</v>
      </c>
      <c r="M26" s="128">
        <v>0</v>
      </c>
      <c r="N26" s="128">
        <v>0</v>
      </c>
      <c r="O26" s="128">
        <v>0</v>
      </c>
      <c r="P26" s="128">
        <v>0</v>
      </c>
      <c r="Q26" s="128">
        <v>0</v>
      </c>
      <c r="R26" s="128">
        <v>7214.6313461538466</v>
      </c>
      <c r="S26" s="128">
        <v>7214.6313461538466</v>
      </c>
      <c r="T26" s="128">
        <v>7214.6313461538466</v>
      </c>
      <c r="U26" s="128">
        <v>7214.6313461538466</v>
      </c>
      <c r="V26" s="128">
        <v>7214.6313461538466</v>
      </c>
      <c r="W26" s="128">
        <v>7214.6313461538466</v>
      </c>
      <c r="X26" s="128">
        <v>7214.6313461538466</v>
      </c>
      <c r="Y26" s="128">
        <v>7214.6313461538466</v>
      </c>
      <c r="Z26" s="128">
        <v>7214.6313461538466</v>
      </c>
      <c r="AA26" s="128">
        <v>7214.6313461538466</v>
      </c>
      <c r="AB26" s="128">
        <v>7214.6313461538466</v>
      </c>
      <c r="AC26" s="128">
        <v>7214.6313461538466</v>
      </c>
      <c r="AD26" s="128">
        <v>7214.6313461538466</v>
      </c>
      <c r="AE26" s="128">
        <v>7214.6313461538466</v>
      </c>
      <c r="AF26" s="128">
        <v>7214.6313461538466</v>
      </c>
      <c r="AG26" s="128">
        <v>7214.6313461538466</v>
      </c>
      <c r="AH26" s="128">
        <v>7214.6313461538466</v>
      </c>
      <c r="AI26" s="128">
        <v>7214.6313461538466</v>
      </c>
      <c r="AJ26" s="128">
        <v>7214.6313461538466</v>
      </c>
      <c r="AK26" s="128">
        <v>7214.6313461538466</v>
      </c>
      <c r="AL26" s="128">
        <v>7214.6313461538466</v>
      </c>
      <c r="AM26" s="128">
        <v>7214.6313461538466</v>
      </c>
      <c r="AN26" s="128">
        <v>7214.6313461538466</v>
      </c>
      <c r="AO26" s="128">
        <v>7214.6313461538466</v>
      </c>
      <c r="AP26" s="128">
        <v>7214.6313461538466</v>
      </c>
      <c r="AQ26" s="128">
        <v>7214.6313461538466</v>
      </c>
      <c r="AR26" s="128">
        <v>0</v>
      </c>
      <c r="AS26" s="128">
        <v>0</v>
      </c>
      <c r="AT26" s="128">
        <v>0</v>
      </c>
      <c r="AU26" s="128">
        <v>0</v>
      </c>
    </row>
    <row r="28" spans="2:47" x14ac:dyDescent="0.3">
      <c r="B28" s="139" t="s">
        <v>126</v>
      </c>
      <c r="C28" s="140"/>
      <c r="D28" s="117">
        <f t="shared" ref="D28:D30" si="3">SUM(F28:AU28)</f>
        <v>553052.77573030384</v>
      </c>
      <c r="E28" s="141"/>
      <c r="F28" s="115">
        <v>235770.1995243</v>
      </c>
      <c r="G28" s="116">
        <v>170.249787435</v>
      </c>
      <c r="H28" s="116">
        <v>0</v>
      </c>
      <c r="I28" s="116">
        <v>0</v>
      </c>
      <c r="J28" s="116">
        <v>0</v>
      </c>
      <c r="K28" s="116">
        <v>15750</v>
      </c>
      <c r="L28" s="116">
        <v>0</v>
      </c>
      <c r="M28" s="116">
        <v>2843.1899999999996</v>
      </c>
      <c r="N28" s="116">
        <v>21000</v>
      </c>
      <c r="O28" s="116">
        <v>0</v>
      </c>
      <c r="P28" s="116">
        <v>2921.0802782000001</v>
      </c>
      <c r="Q28" s="116">
        <v>4461.5617844000008</v>
      </c>
      <c r="R28" s="116">
        <v>13987.32780544804</v>
      </c>
      <c r="S28" s="116">
        <v>9622.5269001216384</v>
      </c>
      <c r="T28" s="116">
        <v>9622.5269001216384</v>
      </c>
      <c r="U28" s="116">
        <v>9622.5269001216384</v>
      </c>
      <c r="V28" s="116">
        <v>9622.5269001216384</v>
      </c>
      <c r="W28" s="116">
        <v>9622.5269001216384</v>
      </c>
      <c r="X28" s="116">
        <v>9622.5269001216384</v>
      </c>
      <c r="Y28" s="116">
        <v>9622.5269001216384</v>
      </c>
      <c r="Z28" s="116">
        <v>9622.5269001216384</v>
      </c>
      <c r="AA28" s="116">
        <v>9622.5269001216384</v>
      </c>
      <c r="AB28" s="116">
        <v>9622.5269001216384</v>
      </c>
      <c r="AC28" s="116">
        <v>9622.5269001216384</v>
      </c>
      <c r="AD28" s="116">
        <v>9622.5269001216384</v>
      </c>
      <c r="AE28" s="116">
        <v>9622.5269001216384</v>
      </c>
      <c r="AF28" s="116">
        <v>9622.5269001216384</v>
      </c>
      <c r="AG28" s="116">
        <v>9622.5269001216384</v>
      </c>
      <c r="AH28" s="116">
        <v>9557.6746777216395</v>
      </c>
      <c r="AI28" s="116">
        <v>9557.6746777216395</v>
      </c>
      <c r="AJ28" s="116">
        <v>9557.6746777216395</v>
      </c>
      <c r="AK28" s="116">
        <v>9557.6746777216395</v>
      </c>
      <c r="AL28" s="116">
        <v>9557.6746777216395</v>
      </c>
      <c r="AM28" s="116">
        <v>27985.174677721639</v>
      </c>
      <c r="AN28" s="116">
        <v>10292.674677721639</v>
      </c>
      <c r="AO28" s="116">
        <v>10329.714477721638</v>
      </c>
      <c r="AP28" s="116">
        <v>7839.9629134615398</v>
      </c>
      <c r="AQ28" s="116">
        <v>7575.3629134615394</v>
      </c>
      <c r="AR28" s="116">
        <v>0</v>
      </c>
      <c r="AS28" s="116">
        <v>0</v>
      </c>
      <c r="AT28" s="116">
        <v>0</v>
      </c>
      <c r="AU28" s="117">
        <v>0</v>
      </c>
    </row>
    <row r="29" spans="2:47" x14ac:dyDescent="0.3">
      <c r="B29" s="142" t="s">
        <v>127</v>
      </c>
      <c r="C29" s="143"/>
      <c r="D29" s="123">
        <f t="shared" si="3"/>
        <v>2701157.9760000003</v>
      </c>
      <c r="E29" s="141"/>
      <c r="F29" s="121">
        <v>0</v>
      </c>
      <c r="G29" s="122">
        <v>0</v>
      </c>
      <c r="H29" s="122">
        <v>288.46153846153845</v>
      </c>
      <c r="I29" s="122">
        <v>1153.8461538461538</v>
      </c>
      <c r="J29" s="122">
        <v>1153.8461538461538</v>
      </c>
      <c r="K29" s="122">
        <v>1153.8461538461538</v>
      </c>
      <c r="L29" s="122">
        <v>1153.8461538461538</v>
      </c>
      <c r="M29" s="122">
        <v>1153.8461538461538</v>
      </c>
      <c r="N29" s="122">
        <v>1153.8461538461538</v>
      </c>
      <c r="O29" s="122">
        <v>1153.8461538461538</v>
      </c>
      <c r="P29" s="122">
        <v>17306.014372264355</v>
      </c>
      <c r="Q29" s="122">
        <v>8454.3285633802807</v>
      </c>
      <c r="R29" s="122">
        <v>9069.1888225352104</v>
      </c>
      <c r="S29" s="122">
        <v>9684.0490816901402</v>
      </c>
      <c r="T29" s="122">
        <v>10298.90934084507</v>
      </c>
      <c r="U29" s="122">
        <v>10913.7696</v>
      </c>
      <c r="V29" s="122">
        <v>11528.629859154928</v>
      </c>
      <c r="W29" s="122">
        <v>12143.490118309857</v>
      </c>
      <c r="X29" s="122">
        <v>12758.350377464787</v>
      </c>
      <c r="Y29" s="122">
        <v>13373.210636619717</v>
      </c>
      <c r="Z29" s="122">
        <v>13411.147818851568</v>
      </c>
      <c r="AA29" s="122">
        <v>12027.712235752979</v>
      </c>
      <c r="AB29" s="122">
        <v>10913.7696</v>
      </c>
      <c r="AC29" s="122">
        <v>10913.7696</v>
      </c>
      <c r="AD29" s="122">
        <v>10913.7696</v>
      </c>
      <c r="AE29" s="122">
        <v>10913.7696</v>
      </c>
      <c r="AF29" s="122">
        <v>10913.7696</v>
      </c>
      <c r="AG29" s="122">
        <v>10913.7696</v>
      </c>
      <c r="AH29" s="122">
        <v>10913.7696</v>
      </c>
      <c r="AI29" s="122">
        <v>10913.7696</v>
      </c>
      <c r="AJ29" s="122">
        <v>10913.7696</v>
      </c>
      <c r="AK29" s="122">
        <v>10913.7696</v>
      </c>
      <c r="AL29" s="122">
        <v>10913.7696</v>
      </c>
      <c r="AM29" s="122">
        <v>10913.7696</v>
      </c>
      <c r="AN29" s="122">
        <v>1220343.8993577466</v>
      </c>
      <c r="AO29" s="122">
        <v>0</v>
      </c>
      <c r="AP29" s="122">
        <v>0</v>
      </c>
      <c r="AQ29" s="122">
        <v>0</v>
      </c>
      <c r="AR29" s="122">
        <v>0</v>
      </c>
      <c r="AS29" s="122">
        <v>1200514.6560000002</v>
      </c>
      <c r="AT29" s="122"/>
      <c r="AU29" s="123">
        <v>0</v>
      </c>
    </row>
    <row r="30" spans="2:47" x14ac:dyDescent="0.3">
      <c r="B30" s="144" t="s">
        <v>128</v>
      </c>
      <c r="C30" s="145"/>
      <c r="D30" s="129">
        <f t="shared" si="3"/>
        <v>-2148105.2002696963</v>
      </c>
      <c r="E30" s="141"/>
      <c r="F30" s="127">
        <v>0</v>
      </c>
      <c r="G30" s="128">
        <v>0</v>
      </c>
      <c r="H30" s="128">
        <v>0</v>
      </c>
      <c r="I30" s="128">
        <v>-288.46153846153845</v>
      </c>
      <c r="J30" s="128">
        <v>234616.35337045384</v>
      </c>
      <c r="K30" s="128">
        <v>-983.59636641115378</v>
      </c>
      <c r="L30" s="128">
        <v>0</v>
      </c>
      <c r="M30" s="128">
        <v>-1153.8461538461538</v>
      </c>
      <c r="N30" s="128">
        <v>0</v>
      </c>
      <c r="O30" s="128">
        <v>14596.153846153846</v>
      </c>
      <c r="P30" s="128">
        <v>-1153.8461538461538</v>
      </c>
      <c r="Q30" s="128">
        <v>-12695.59024791051</v>
      </c>
      <c r="R30" s="128">
        <v>15853.387067173568</v>
      </c>
      <c r="S30" s="128">
        <v>0</v>
      </c>
      <c r="T30" s="128">
        <v>-61.522181568501765</v>
      </c>
      <c r="U30" s="128">
        <v>-676.3824407234315</v>
      </c>
      <c r="V30" s="128">
        <v>3626.8962830344681</v>
      </c>
      <c r="W30" s="128">
        <v>-1906.1029590332892</v>
      </c>
      <c r="X30" s="128">
        <v>-2520.9632181882189</v>
      </c>
      <c r="Y30" s="128">
        <v>-3135.8234773431486</v>
      </c>
      <c r="Z30" s="128">
        <v>-3750.6837364980784</v>
      </c>
      <c r="AA30" s="128">
        <v>-3788.6209187299301</v>
      </c>
      <c r="AB30" s="128">
        <v>-2405.1853356313404</v>
      </c>
      <c r="AC30" s="128">
        <v>-1291.2426998783612</v>
      </c>
      <c r="AD30" s="128">
        <v>-1291.2426998783612</v>
      </c>
      <c r="AE30" s="128">
        <v>-1291.2426998783612</v>
      </c>
      <c r="AF30" s="128">
        <v>-1291.2426998783612</v>
      </c>
      <c r="AG30" s="128">
        <v>-1291.2426998783612</v>
      </c>
      <c r="AH30" s="128">
        <v>-1291.2426998783612</v>
      </c>
      <c r="AI30" s="128">
        <v>-1356.0949222783602</v>
      </c>
      <c r="AJ30" s="128">
        <v>-1356.0949222783602</v>
      </c>
      <c r="AK30" s="128">
        <v>-1356.0949222783602</v>
      </c>
      <c r="AL30" s="128">
        <v>-1356.0949222783602</v>
      </c>
      <c r="AM30" s="128">
        <v>-1356.0949222783602</v>
      </c>
      <c r="AN30" s="128">
        <v>0</v>
      </c>
      <c r="AO30" s="128">
        <v>-1210051.2246800249</v>
      </c>
      <c r="AP30" s="128">
        <v>0</v>
      </c>
      <c r="AQ30" s="128">
        <v>17071.40507772164</v>
      </c>
      <c r="AR30" s="128">
        <v>0</v>
      </c>
      <c r="AS30" s="128">
        <v>10329.714477721638</v>
      </c>
      <c r="AT30" s="128">
        <v>-1192674.6930865387</v>
      </c>
      <c r="AU30" s="129">
        <v>7575.3629134615394</v>
      </c>
    </row>
    <row r="31" spans="2:47" x14ac:dyDescent="0.3">
      <c r="D31" s="114"/>
    </row>
    <row r="32" spans="2:47" x14ac:dyDescent="0.3">
      <c r="B32" s="139" t="s">
        <v>23</v>
      </c>
      <c r="C32" s="140"/>
      <c r="D32" s="117"/>
      <c r="E32" s="141"/>
      <c r="F32" s="139"/>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6"/>
    </row>
    <row r="33" spans="2:55" x14ac:dyDescent="0.3">
      <c r="B33" s="142"/>
      <c r="C33" s="143" t="s">
        <v>103</v>
      </c>
      <c r="D33" s="123">
        <f>SUM(F33:AU33)</f>
        <v>10511064.656843575</v>
      </c>
      <c r="E33" s="141"/>
      <c r="F33" s="121">
        <v>0</v>
      </c>
      <c r="G33" s="122">
        <v>0</v>
      </c>
      <c r="H33" s="122">
        <v>0</v>
      </c>
      <c r="I33" s="122">
        <v>0</v>
      </c>
      <c r="J33" s="122">
        <v>0</v>
      </c>
      <c r="K33" s="122">
        <v>0</v>
      </c>
      <c r="L33" s="122">
        <v>0</v>
      </c>
      <c r="M33" s="122">
        <v>0</v>
      </c>
      <c r="N33" s="122">
        <v>0</v>
      </c>
      <c r="O33" s="122">
        <v>0</v>
      </c>
      <c r="P33" s="122">
        <v>314884.48836967145</v>
      </c>
      <c r="Q33" s="122">
        <v>123459.16105734564</v>
      </c>
      <c r="R33" s="122">
        <v>219353.31226773633</v>
      </c>
      <c r="S33" s="122">
        <v>361552.9987340091</v>
      </c>
      <c r="T33" s="122">
        <v>361552.9987340091</v>
      </c>
      <c r="U33" s="122">
        <v>533890.39003790496</v>
      </c>
      <c r="V33" s="122">
        <v>547348.79983790498</v>
      </c>
      <c r="W33" s="122">
        <v>706227.78134180082</v>
      </c>
      <c r="X33" s="122">
        <v>706227.78134180082</v>
      </c>
      <c r="Y33" s="122">
        <v>620059.08568985306</v>
      </c>
      <c r="Z33" s="122">
        <v>447721.69438595703</v>
      </c>
      <c r="AA33" s="122">
        <v>361552.9987340091</v>
      </c>
      <c r="AB33" s="122">
        <v>361552.9987340091</v>
      </c>
      <c r="AC33" s="122">
        <v>361552.9987340091</v>
      </c>
      <c r="AD33" s="122">
        <v>361552.9987340091</v>
      </c>
      <c r="AE33" s="122">
        <v>361552.9987340091</v>
      </c>
      <c r="AF33" s="122">
        <v>361552.9987340091</v>
      </c>
      <c r="AG33" s="122">
        <v>361552.9987340091</v>
      </c>
      <c r="AH33" s="122">
        <v>374704.13252787577</v>
      </c>
      <c r="AI33" s="122">
        <v>275077.02707592782</v>
      </c>
      <c r="AJ33" s="122">
        <v>275077.02707592782</v>
      </c>
      <c r="AK33" s="122">
        <v>275077.02707592782</v>
      </c>
      <c r="AL33" s="122">
        <v>275077.02707592782</v>
      </c>
      <c r="AM33" s="122">
        <v>362388.27707592788</v>
      </c>
      <c r="AN33" s="122">
        <v>1200514.656</v>
      </c>
      <c r="AO33" s="122">
        <v>0</v>
      </c>
      <c r="AP33" s="122">
        <v>0</v>
      </c>
      <c r="AQ33" s="122">
        <v>0</v>
      </c>
      <c r="AR33" s="122">
        <v>0</v>
      </c>
      <c r="AS33" s="122">
        <v>0</v>
      </c>
      <c r="AT33" s="122">
        <v>0</v>
      </c>
      <c r="AU33" s="123">
        <v>0</v>
      </c>
    </row>
    <row r="34" spans="2:55" x14ac:dyDescent="0.3">
      <c r="B34" s="144"/>
      <c r="C34" s="145" t="s">
        <v>129</v>
      </c>
      <c r="D34" s="129">
        <f>SUM(F34:AU34)</f>
        <v>-10511064.656843575</v>
      </c>
      <c r="E34" s="141"/>
      <c r="F34" s="127">
        <v>0</v>
      </c>
      <c r="G34" s="128">
        <v>0</v>
      </c>
      <c r="H34" s="128">
        <v>0</v>
      </c>
      <c r="I34" s="128">
        <v>0</v>
      </c>
      <c r="J34" s="128">
        <v>0</v>
      </c>
      <c r="K34" s="128">
        <v>0</v>
      </c>
      <c r="L34" s="128">
        <v>0</v>
      </c>
      <c r="M34" s="128">
        <v>0</v>
      </c>
      <c r="N34" s="128">
        <v>0</v>
      </c>
      <c r="O34" s="128">
        <v>0</v>
      </c>
      <c r="P34" s="128">
        <v>0</v>
      </c>
      <c r="Q34" s="128">
        <v>0</v>
      </c>
      <c r="R34" s="128">
        <v>0</v>
      </c>
      <c r="S34" s="128">
        <v>0</v>
      </c>
      <c r="T34" s="128">
        <v>0</v>
      </c>
      <c r="U34" s="128">
        <v>0</v>
      </c>
      <c r="V34" s="128">
        <v>0</v>
      </c>
      <c r="W34" s="128">
        <v>0</v>
      </c>
      <c r="X34" s="128">
        <v>0</v>
      </c>
      <c r="Y34" s="128">
        <v>0</v>
      </c>
      <c r="Z34" s="128">
        <v>0</v>
      </c>
      <c r="AA34" s="128">
        <v>0</v>
      </c>
      <c r="AB34" s="128">
        <v>0</v>
      </c>
      <c r="AC34" s="128">
        <v>0</v>
      </c>
      <c r="AD34" s="128">
        <v>0</v>
      </c>
      <c r="AE34" s="128">
        <v>0</v>
      </c>
      <c r="AF34" s="128">
        <v>0</v>
      </c>
      <c r="AG34" s="128">
        <v>0</v>
      </c>
      <c r="AH34" s="128">
        <v>0</v>
      </c>
      <c r="AI34" s="128">
        <v>0</v>
      </c>
      <c r="AJ34" s="128">
        <v>0</v>
      </c>
      <c r="AK34" s="128">
        <v>0</v>
      </c>
      <c r="AL34" s="128">
        <v>0</v>
      </c>
      <c r="AM34" s="128">
        <v>0</v>
      </c>
      <c r="AN34" s="128">
        <v>-10511064.656843575</v>
      </c>
      <c r="AO34" s="128">
        <v>0</v>
      </c>
      <c r="AP34" s="128">
        <v>0</v>
      </c>
      <c r="AQ34" s="128">
        <v>0</v>
      </c>
      <c r="AR34" s="128">
        <v>0</v>
      </c>
      <c r="AS34" s="128">
        <v>0</v>
      </c>
      <c r="AT34" s="128">
        <v>0</v>
      </c>
      <c r="AU34" s="129">
        <v>0</v>
      </c>
    </row>
    <row r="36" spans="2:55" x14ac:dyDescent="0.3">
      <c r="B36" s="139" t="s">
        <v>130</v>
      </c>
      <c r="C36" s="147"/>
      <c r="D36" s="112"/>
      <c r="E36" s="141"/>
      <c r="F36" s="115">
        <v>0</v>
      </c>
      <c r="G36" s="116">
        <v>0</v>
      </c>
      <c r="H36" s="116">
        <v>2884.6153846153843</v>
      </c>
      <c r="I36" s="116">
        <v>11538.461538461537</v>
      </c>
      <c r="J36" s="116">
        <v>11538.461538461537</v>
      </c>
      <c r="K36" s="116">
        <v>11538.461538461537</v>
      </c>
      <c r="L36" s="116">
        <v>11538.461538461537</v>
      </c>
      <c r="M36" s="116">
        <v>11538.461538461537</v>
      </c>
      <c r="N36" s="116">
        <v>11538.461538461537</v>
      </c>
      <c r="O36" s="116">
        <v>11538.461538461537</v>
      </c>
      <c r="P36" s="116">
        <v>173060.14372264355</v>
      </c>
      <c r="Q36" s="116">
        <v>84543.285633802807</v>
      </c>
      <c r="R36" s="116">
        <v>90691.888225352101</v>
      </c>
      <c r="S36" s="116">
        <v>96840.490816901394</v>
      </c>
      <c r="T36" s="116">
        <v>102989.09340845069</v>
      </c>
      <c r="U36" s="116">
        <v>109137.69599999998</v>
      </c>
      <c r="V36" s="116">
        <v>115286.29859154928</v>
      </c>
      <c r="W36" s="116">
        <v>121434.90118309857</v>
      </c>
      <c r="X36" s="116">
        <v>127583.50377464786</v>
      </c>
      <c r="Y36" s="116">
        <v>133732.10636619717</v>
      </c>
      <c r="Z36" s="116">
        <v>134111.4781885157</v>
      </c>
      <c r="AA36" s="116">
        <v>120277.12235752978</v>
      </c>
      <c r="AB36" s="116">
        <v>109137.69599999998</v>
      </c>
      <c r="AC36" s="116">
        <v>109137.69599999998</v>
      </c>
      <c r="AD36" s="116">
        <v>109137.69599999998</v>
      </c>
      <c r="AE36" s="116">
        <v>109137.69599999998</v>
      </c>
      <c r="AF36" s="116">
        <v>109137.69599999998</v>
      </c>
      <c r="AG36" s="116">
        <v>109137.69599999998</v>
      </c>
      <c r="AH36" s="116">
        <v>109137.69599999998</v>
      </c>
      <c r="AI36" s="116">
        <v>109137.69599999998</v>
      </c>
      <c r="AJ36" s="116">
        <v>109137.69599999998</v>
      </c>
      <c r="AK36" s="116">
        <v>109137.69599999998</v>
      </c>
      <c r="AL36" s="116">
        <v>109137.69599999998</v>
      </c>
      <c r="AM36" s="116">
        <v>109137.69599999998</v>
      </c>
      <c r="AN36" s="116">
        <v>-2802994.2064225357</v>
      </c>
      <c r="AO36" s="116">
        <v>0</v>
      </c>
      <c r="AP36" s="116">
        <v>0</v>
      </c>
      <c r="AQ36" s="116">
        <v>0</v>
      </c>
      <c r="AR36" s="116">
        <v>0</v>
      </c>
      <c r="AS36" s="116"/>
      <c r="AT36" s="116"/>
      <c r="AU36" s="117"/>
    </row>
    <row r="37" spans="2:55" x14ac:dyDescent="0.3">
      <c r="B37" s="144" t="s">
        <v>131</v>
      </c>
      <c r="C37" s="148"/>
      <c r="D37" s="125"/>
      <c r="E37" s="141"/>
      <c r="F37" s="127"/>
      <c r="G37" s="128">
        <f>G36+F37</f>
        <v>0</v>
      </c>
      <c r="H37" s="128">
        <f t="shared" ref="H37:AR37" si="4">H36+G37</f>
        <v>2884.6153846153843</v>
      </c>
      <c r="I37" s="128">
        <f t="shared" si="4"/>
        <v>14423.076923076922</v>
      </c>
      <c r="J37" s="128">
        <f t="shared" si="4"/>
        <v>25961.538461538461</v>
      </c>
      <c r="K37" s="128">
        <f t="shared" si="4"/>
        <v>37500</v>
      </c>
      <c r="L37" s="128">
        <f t="shared" si="4"/>
        <v>49038.461538461539</v>
      </c>
      <c r="M37" s="128">
        <f t="shared" si="4"/>
        <v>60576.923076923078</v>
      </c>
      <c r="N37" s="128">
        <f t="shared" si="4"/>
        <v>72115.38461538461</v>
      </c>
      <c r="O37" s="128">
        <f t="shared" si="4"/>
        <v>83653.846153846142</v>
      </c>
      <c r="P37" s="128">
        <f t="shared" si="4"/>
        <v>256713.98987648968</v>
      </c>
      <c r="Q37" s="128">
        <f t="shared" si="4"/>
        <v>341257.2755102925</v>
      </c>
      <c r="R37" s="128">
        <f t="shared" si="4"/>
        <v>431949.1637356446</v>
      </c>
      <c r="S37" s="128">
        <f t="shared" si="4"/>
        <v>528789.65455254598</v>
      </c>
      <c r="T37" s="128">
        <f t="shared" si="4"/>
        <v>631778.7479609967</v>
      </c>
      <c r="U37" s="128">
        <f t="shared" si="4"/>
        <v>740916.44396099669</v>
      </c>
      <c r="V37" s="128">
        <f t="shared" si="4"/>
        <v>856202.74255254597</v>
      </c>
      <c r="W37" s="128">
        <f t="shared" si="4"/>
        <v>977637.64373564452</v>
      </c>
      <c r="X37" s="128">
        <f t="shared" si="4"/>
        <v>1105221.1475102925</v>
      </c>
      <c r="Y37" s="128">
        <f t="shared" si="4"/>
        <v>1238953.2538764896</v>
      </c>
      <c r="Z37" s="128">
        <f t="shared" si="4"/>
        <v>1373064.7320650052</v>
      </c>
      <c r="AA37" s="128">
        <f t="shared" si="4"/>
        <v>1493341.854422535</v>
      </c>
      <c r="AB37" s="128">
        <f t="shared" si="4"/>
        <v>1602479.550422535</v>
      </c>
      <c r="AC37" s="128">
        <f t="shared" si="4"/>
        <v>1711617.246422535</v>
      </c>
      <c r="AD37" s="128">
        <f t="shared" si="4"/>
        <v>1820754.942422535</v>
      </c>
      <c r="AE37" s="128">
        <f t="shared" si="4"/>
        <v>1929892.638422535</v>
      </c>
      <c r="AF37" s="128">
        <f t="shared" si="4"/>
        <v>2039030.334422535</v>
      </c>
      <c r="AG37" s="128">
        <f t="shared" si="4"/>
        <v>2148168.0304225348</v>
      </c>
      <c r="AH37" s="128">
        <f t="shared" si="4"/>
        <v>2257305.7264225348</v>
      </c>
      <c r="AI37" s="128">
        <f t="shared" si="4"/>
        <v>2366443.4224225348</v>
      </c>
      <c r="AJ37" s="128">
        <f t="shared" si="4"/>
        <v>2475581.1184225348</v>
      </c>
      <c r="AK37" s="128">
        <f t="shared" si="4"/>
        <v>2584718.8144225348</v>
      </c>
      <c r="AL37" s="128">
        <f t="shared" si="4"/>
        <v>2693856.5104225348</v>
      </c>
      <c r="AM37" s="128">
        <f t="shared" si="4"/>
        <v>2802994.2064225348</v>
      </c>
      <c r="AN37" s="128">
        <f t="shared" si="4"/>
        <v>0</v>
      </c>
      <c r="AO37" s="128">
        <f t="shared" si="4"/>
        <v>0</v>
      </c>
      <c r="AP37" s="128">
        <f t="shared" si="4"/>
        <v>0</v>
      </c>
      <c r="AQ37" s="128">
        <f t="shared" si="4"/>
        <v>0</v>
      </c>
      <c r="AR37" s="128">
        <f t="shared" si="4"/>
        <v>0</v>
      </c>
      <c r="AS37" s="128"/>
      <c r="AT37" s="128"/>
      <c r="AU37" s="129"/>
    </row>
    <row r="39" spans="2:55" x14ac:dyDescent="0.3">
      <c r="B39" s="106" t="s">
        <v>132</v>
      </c>
      <c r="C39" s="149"/>
      <c r="D39" s="110"/>
      <c r="E39" s="109"/>
      <c r="F39" s="108">
        <f>F7-F16-F28+F29+F30+F33-F36+F34</f>
        <v>-1416151.4353542998</v>
      </c>
      <c r="G39" s="108">
        <f t="shared" ref="G39:AU39" si="5">G7-G16-G28+G29+G30+G33-G36+G34</f>
        <v>-980.96306093500004</v>
      </c>
      <c r="H39" s="108">
        <f>H7-H16-H28+H29+H30+H33-H36+H34</f>
        <v>-6311.538461538461</v>
      </c>
      <c r="I39" s="108">
        <f t="shared" si="5"/>
        <v>-5780.4487179487178</v>
      </c>
      <c r="J39" s="108">
        <f t="shared" si="5"/>
        <v>229101.4495243</v>
      </c>
      <c r="K39" s="108">
        <f t="shared" si="5"/>
        <v>-160064.27421256501</v>
      </c>
      <c r="L39" s="108">
        <f t="shared" si="5"/>
        <v>1153.8461538461543</v>
      </c>
      <c r="M39" s="108">
        <f t="shared" si="5"/>
        <v>-16382.189999999999</v>
      </c>
      <c r="N39" s="108">
        <f t="shared" si="5"/>
        <v>-119846.15384615384</v>
      </c>
      <c r="O39" s="108">
        <f t="shared" si="5"/>
        <v>15750.000000000002</v>
      </c>
      <c r="P39" s="108">
        <f t="shared" si="5"/>
        <v>-65787.915412192262</v>
      </c>
      <c r="Q39" s="108">
        <f t="shared" si="5"/>
        <v>-36211.777339805572</v>
      </c>
      <c r="R39" s="108">
        <f t="shared" si="5"/>
        <v>-46454.245157691999</v>
      </c>
      <c r="S39" s="108">
        <f t="shared" si="5"/>
        <v>-59002.213090330901</v>
      </c>
      <c r="T39" s="108">
        <f t="shared" si="5"/>
        <v>-60030.66938220567</v>
      </c>
      <c r="U39" s="108">
        <f t="shared" si="5"/>
        <v>-62478.480793395182</v>
      </c>
      <c r="V39" s="108">
        <f t="shared" si="5"/>
        <v>-59963.742466898228</v>
      </c>
      <c r="W39" s="108">
        <f t="shared" si="5"/>
        <v>-68074.91929082993</v>
      </c>
      <c r="X39" s="108">
        <f t="shared" si="5"/>
        <v>-71164.665834200365</v>
      </c>
      <c r="Y39" s="108">
        <f t="shared" si="5"/>
        <v>-73821.403856706631</v>
      </c>
      <c r="Z39" s="108">
        <f t="shared" si="5"/>
        <v>-76245.068391794688</v>
      </c>
      <c r="AA39" s="108">
        <f t="shared" si="5"/>
        <v>-79192.215049199658</v>
      </c>
      <c r="AB39" s="108">
        <f t="shared" si="5"/>
        <v>-80504.516471315335</v>
      </c>
      <c r="AC39" s="108">
        <f t="shared" si="5"/>
        <v>-80972.368205023624</v>
      </c>
      <c r="AD39" s="108">
        <f t="shared" si="5"/>
        <v>-82554.162574484872</v>
      </c>
      <c r="AE39" s="108">
        <f t="shared" si="5"/>
        <v>-84135.956943946177</v>
      </c>
      <c r="AF39" s="108">
        <f t="shared" si="5"/>
        <v>-85717.751313407483</v>
      </c>
      <c r="AG39" s="108">
        <f t="shared" si="5"/>
        <v>-87299.545682868789</v>
      </c>
      <c r="AH39" s="108">
        <f t="shared" si="5"/>
        <v>-88882.573929396676</v>
      </c>
      <c r="AI39" s="108">
        <f t="shared" si="5"/>
        <v>-90086.118010742168</v>
      </c>
      <c r="AJ39" s="108">
        <f t="shared" si="5"/>
        <v>-68779.930204199321</v>
      </c>
      <c r="AK39" s="108">
        <f t="shared" si="5"/>
        <v>-69983.392197656489</v>
      </c>
      <c r="AL39" s="110">
        <f t="shared" si="5"/>
        <v>-71186.854191113714</v>
      </c>
      <c r="AM39" s="108">
        <f t="shared" si="5"/>
        <v>-91256.566184570882</v>
      </c>
      <c r="AN39" s="108">
        <f t="shared" si="5"/>
        <v>6639983.3360365611</v>
      </c>
      <c r="AO39" s="108">
        <f t="shared" si="5"/>
        <v>-1341116.4646909765</v>
      </c>
      <c r="AP39" s="108">
        <f t="shared" si="5"/>
        <v>-52051.804970149686</v>
      </c>
      <c r="AQ39" s="108">
        <f t="shared" si="5"/>
        <v>-106452.11456650912</v>
      </c>
      <c r="AR39" s="108">
        <f t="shared" si="5"/>
        <v>-35964.612684000007</v>
      </c>
      <c r="AS39" s="108">
        <f t="shared" si="5"/>
        <v>1210844.3704777218</v>
      </c>
      <c r="AT39" s="108">
        <f t="shared" si="5"/>
        <v>-1192674.6930865387</v>
      </c>
      <c r="AU39" s="108">
        <f t="shared" si="5"/>
        <v>-448223.08010133862</v>
      </c>
    </row>
    <row r="40" spans="2:55" x14ac:dyDescent="0.3">
      <c r="B40" s="106" t="s">
        <v>133</v>
      </c>
      <c r="C40" s="149"/>
      <c r="D40" s="110"/>
      <c r="E40" s="109"/>
      <c r="F40" s="108">
        <f>F39</f>
        <v>-1416151.4353542998</v>
      </c>
      <c r="G40" s="108">
        <f>F40+G39</f>
        <v>-1417132.3984152349</v>
      </c>
      <c r="H40" s="108">
        <f t="shared" ref="H40:AU40" si="6">G40+H39</f>
        <v>-1423443.9368767734</v>
      </c>
      <c r="I40" s="108">
        <f t="shared" si="6"/>
        <v>-1429224.3855947221</v>
      </c>
      <c r="J40" s="108">
        <f t="shared" si="6"/>
        <v>-1200122.9360704222</v>
      </c>
      <c r="K40" s="108">
        <f t="shared" si="6"/>
        <v>-1360187.2102829872</v>
      </c>
      <c r="L40" s="108">
        <f t="shared" si="6"/>
        <v>-1359033.364129141</v>
      </c>
      <c r="M40" s="108">
        <f t="shared" si="6"/>
        <v>-1375415.5541291409</v>
      </c>
      <c r="N40" s="108">
        <f t="shared" si="6"/>
        <v>-1495261.7079752947</v>
      </c>
      <c r="O40" s="108">
        <f t="shared" si="6"/>
        <v>-1479511.7079752947</v>
      </c>
      <c r="P40" s="108">
        <f t="shared" si="6"/>
        <v>-1545299.6233874869</v>
      </c>
      <c r="Q40" s="108">
        <f t="shared" si="6"/>
        <v>-1581511.4007272925</v>
      </c>
      <c r="R40" s="108">
        <f t="shared" si="6"/>
        <v>-1627965.6458849846</v>
      </c>
      <c r="S40" s="108">
        <f t="shared" si="6"/>
        <v>-1686967.8589753155</v>
      </c>
      <c r="T40" s="108">
        <f t="shared" si="6"/>
        <v>-1746998.5283575212</v>
      </c>
      <c r="U40" s="108">
        <f t="shared" si="6"/>
        <v>-1809477.0091509162</v>
      </c>
      <c r="V40" s="108">
        <f t="shared" si="6"/>
        <v>-1869440.7516178144</v>
      </c>
      <c r="W40" s="108">
        <f t="shared" si="6"/>
        <v>-1937515.6709086443</v>
      </c>
      <c r="X40" s="108">
        <f t="shared" si="6"/>
        <v>-2008680.3367428447</v>
      </c>
      <c r="Y40" s="108">
        <f t="shared" si="6"/>
        <v>-2082501.7405995512</v>
      </c>
      <c r="Z40" s="108">
        <f t="shared" si="6"/>
        <v>-2158746.808991346</v>
      </c>
      <c r="AA40" s="108">
        <f t="shared" si="6"/>
        <v>-2237939.0240405458</v>
      </c>
      <c r="AB40" s="108">
        <f t="shared" si="6"/>
        <v>-2318443.540511861</v>
      </c>
      <c r="AC40" s="108">
        <f t="shared" si="6"/>
        <v>-2399415.9087168844</v>
      </c>
      <c r="AD40" s="108">
        <f t="shared" si="6"/>
        <v>-2481970.0712913694</v>
      </c>
      <c r="AE40" s="108">
        <f t="shared" si="6"/>
        <v>-2566106.0282353153</v>
      </c>
      <c r="AF40" s="108">
        <f t="shared" si="6"/>
        <v>-2651823.7795487228</v>
      </c>
      <c r="AG40" s="108">
        <f t="shared" si="6"/>
        <v>-2739123.3252315917</v>
      </c>
      <c r="AH40" s="108">
        <f t="shared" si="6"/>
        <v>-2828005.8991609882</v>
      </c>
      <c r="AI40" s="108">
        <f t="shared" si="6"/>
        <v>-2918092.0171717303</v>
      </c>
      <c r="AJ40" s="108">
        <f t="shared" si="6"/>
        <v>-2986871.9473759294</v>
      </c>
      <c r="AK40" s="108">
        <f t="shared" si="6"/>
        <v>-3056855.3395735859</v>
      </c>
      <c r="AL40" s="110">
        <f t="shared" si="6"/>
        <v>-3128042.1937646996</v>
      </c>
      <c r="AM40" s="108">
        <f t="shared" si="6"/>
        <v>-3219298.7599492706</v>
      </c>
      <c r="AN40" s="108">
        <f t="shared" si="6"/>
        <v>3420684.5760872904</v>
      </c>
      <c r="AO40" s="108">
        <f t="shared" si="6"/>
        <v>2079568.1113963139</v>
      </c>
      <c r="AP40" s="108">
        <f t="shared" si="6"/>
        <v>2027516.3064261642</v>
      </c>
      <c r="AQ40" s="108">
        <f t="shared" si="6"/>
        <v>1921064.1918596551</v>
      </c>
      <c r="AR40" s="108">
        <f t="shared" si="6"/>
        <v>1885099.579175655</v>
      </c>
      <c r="AS40" s="108">
        <f t="shared" si="6"/>
        <v>3095943.9496533768</v>
      </c>
      <c r="AT40" s="108">
        <f t="shared" si="6"/>
        <v>1903269.2565668381</v>
      </c>
      <c r="AU40" s="108">
        <f t="shared" si="6"/>
        <v>1455046.1764654994</v>
      </c>
    </row>
    <row r="42" spans="2:55" x14ac:dyDescent="0.3">
      <c r="B42" s="139" t="s">
        <v>134</v>
      </c>
      <c r="C42" s="147"/>
      <c r="D42" s="150"/>
      <c r="E42" s="141"/>
      <c r="F42" s="116">
        <v>1440000</v>
      </c>
      <c r="G42" s="116">
        <v>0</v>
      </c>
      <c r="H42" s="116">
        <v>10000</v>
      </c>
      <c r="I42" s="116">
        <v>5000</v>
      </c>
      <c r="J42" s="116">
        <v>0</v>
      </c>
      <c r="K42" s="116">
        <v>0</v>
      </c>
      <c r="L42" s="116">
        <v>0</v>
      </c>
      <c r="M42" s="116">
        <v>0</v>
      </c>
      <c r="N42" s="116">
        <v>70000</v>
      </c>
      <c r="O42" s="116">
        <v>0</v>
      </c>
      <c r="P42" s="116">
        <v>50000</v>
      </c>
      <c r="Q42" s="116">
        <v>40000</v>
      </c>
      <c r="R42" s="116">
        <v>40000</v>
      </c>
      <c r="S42" s="116">
        <v>60000</v>
      </c>
      <c r="T42" s="116">
        <v>60000</v>
      </c>
      <c r="U42" s="116">
        <v>60000</v>
      </c>
      <c r="V42" s="116">
        <v>65000</v>
      </c>
      <c r="W42" s="116">
        <v>65000</v>
      </c>
      <c r="X42" s="116">
        <v>75000</v>
      </c>
      <c r="Y42" s="116">
        <v>75000</v>
      </c>
      <c r="Z42" s="116">
        <v>80000</v>
      </c>
      <c r="AA42" s="116">
        <v>80000</v>
      </c>
      <c r="AB42" s="116">
        <v>80000</v>
      </c>
      <c r="AC42" s="116">
        <v>80000</v>
      </c>
      <c r="AD42" s="116">
        <v>80000</v>
      </c>
      <c r="AE42" s="116">
        <v>80000</v>
      </c>
      <c r="AF42" s="116">
        <v>85000</v>
      </c>
      <c r="AG42" s="116">
        <v>85000</v>
      </c>
      <c r="AH42" s="116">
        <v>90000</v>
      </c>
      <c r="AI42" s="116">
        <v>90000</v>
      </c>
      <c r="AJ42" s="116">
        <v>70000</v>
      </c>
      <c r="AK42" s="116">
        <v>70000</v>
      </c>
      <c r="AL42" s="116">
        <v>70000</v>
      </c>
      <c r="AM42" s="116">
        <v>85000</v>
      </c>
      <c r="AN42" s="116">
        <v>-3240000</v>
      </c>
      <c r="AO42" s="116">
        <v>0</v>
      </c>
      <c r="AP42" s="116">
        <v>0</v>
      </c>
      <c r="AQ42" s="116">
        <v>0</v>
      </c>
      <c r="AR42" s="116">
        <v>0</v>
      </c>
      <c r="AS42" s="116">
        <v>0</v>
      </c>
      <c r="AT42" s="116">
        <v>0</v>
      </c>
      <c r="AU42" s="117">
        <v>0</v>
      </c>
    </row>
    <row r="43" spans="2:55" x14ac:dyDescent="0.3">
      <c r="B43" s="144" t="s">
        <v>135</v>
      </c>
      <c r="C43" s="148"/>
      <c r="D43" s="184">
        <f>MAX(F43:AU43)</f>
        <v>3240000</v>
      </c>
      <c r="E43" s="141"/>
      <c r="F43" s="127">
        <f>F42</f>
        <v>1440000</v>
      </c>
      <c r="G43" s="128">
        <f>F43+G42</f>
        <v>1440000</v>
      </c>
      <c r="H43" s="128">
        <f>G43+H42</f>
        <v>1450000</v>
      </c>
      <c r="I43" s="128">
        <f t="shared" ref="I43:AU43" si="7">H43+I42</f>
        <v>1455000</v>
      </c>
      <c r="J43" s="128">
        <f t="shared" si="7"/>
        <v>1455000</v>
      </c>
      <c r="K43" s="128">
        <f t="shared" si="7"/>
        <v>1455000</v>
      </c>
      <c r="L43" s="128">
        <f t="shared" si="7"/>
        <v>1455000</v>
      </c>
      <c r="M43" s="128">
        <f t="shared" si="7"/>
        <v>1455000</v>
      </c>
      <c r="N43" s="128">
        <f t="shared" si="7"/>
        <v>1525000</v>
      </c>
      <c r="O43" s="128">
        <f t="shared" si="7"/>
        <v>1525000</v>
      </c>
      <c r="P43" s="128">
        <f t="shared" si="7"/>
        <v>1575000</v>
      </c>
      <c r="Q43" s="128">
        <f t="shared" si="7"/>
        <v>1615000</v>
      </c>
      <c r="R43" s="128">
        <f t="shared" si="7"/>
        <v>1655000</v>
      </c>
      <c r="S43" s="128">
        <f t="shared" si="7"/>
        <v>1715000</v>
      </c>
      <c r="T43" s="128">
        <f t="shared" si="7"/>
        <v>1775000</v>
      </c>
      <c r="U43" s="128">
        <f t="shared" si="7"/>
        <v>1835000</v>
      </c>
      <c r="V43" s="128">
        <f t="shared" si="7"/>
        <v>1900000</v>
      </c>
      <c r="W43" s="128">
        <f t="shared" si="7"/>
        <v>1965000</v>
      </c>
      <c r="X43" s="128">
        <f t="shared" si="7"/>
        <v>2040000</v>
      </c>
      <c r="Y43" s="128">
        <f t="shared" si="7"/>
        <v>2115000</v>
      </c>
      <c r="Z43" s="128">
        <f t="shared" si="7"/>
        <v>2195000</v>
      </c>
      <c r="AA43" s="128">
        <f t="shared" si="7"/>
        <v>2275000</v>
      </c>
      <c r="AB43" s="128">
        <f t="shared" si="7"/>
        <v>2355000</v>
      </c>
      <c r="AC43" s="128">
        <f t="shared" si="7"/>
        <v>2435000</v>
      </c>
      <c r="AD43" s="128">
        <f t="shared" si="7"/>
        <v>2515000</v>
      </c>
      <c r="AE43" s="128">
        <f t="shared" si="7"/>
        <v>2595000</v>
      </c>
      <c r="AF43" s="128">
        <f t="shared" si="7"/>
        <v>2680000</v>
      </c>
      <c r="AG43" s="128">
        <f t="shared" si="7"/>
        <v>2765000</v>
      </c>
      <c r="AH43" s="128">
        <f t="shared" si="7"/>
        <v>2855000</v>
      </c>
      <c r="AI43" s="128">
        <f t="shared" si="7"/>
        <v>2945000</v>
      </c>
      <c r="AJ43" s="128">
        <f t="shared" si="7"/>
        <v>3015000</v>
      </c>
      <c r="AK43" s="128">
        <f t="shared" si="7"/>
        <v>3085000</v>
      </c>
      <c r="AL43" s="128">
        <f t="shared" si="7"/>
        <v>3155000</v>
      </c>
      <c r="AM43" s="128">
        <f t="shared" si="7"/>
        <v>3240000</v>
      </c>
      <c r="AN43" s="128">
        <f t="shared" si="7"/>
        <v>0</v>
      </c>
      <c r="AO43" s="128">
        <f t="shared" si="7"/>
        <v>0</v>
      </c>
      <c r="AP43" s="128">
        <f t="shared" si="7"/>
        <v>0</v>
      </c>
      <c r="AQ43" s="128">
        <f t="shared" si="7"/>
        <v>0</v>
      </c>
      <c r="AR43" s="128">
        <f t="shared" si="7"/>
        <v>0</v>
      </c>
      <c r="AS43" s="128">
        <f t="shared" si="7"/>
        <v>0</v>
      </c>
      <c r="AT43" s="128">
        <f t="shared" si="7"/>
        <v>0</v>
      </c>
      <c r="AU43" s="129">
        <f t="shared" si="7"/>
        <v>0</v>
      </c>
    </row>
    <row r="45" spans="2:55" x14ac:dyDescent="0.3">
      <c r="B45" s="106" t="s">
        <v>136</v>
      </c>
      <c r="C45" s="149"/>
      <c r="D45" s="110"/>
      <c r="E45" s="109"/>
      <c r="F45" s="108">
        <f>F39+F42</f>
        <v>23848.564645700157</v>
      </c>
      <c r="G45" s="108">
        <f>G39+G42</f>
        <v>-980.96306093500004</v>
      </c>
      <c r="H45" s="108">
        <f t="shared" ref="H45:AU45" si="8">H39+H42</f>
        <v>3688.461538461539</v>
      </c>
      <c r="I45" s="108">
        <f t="shared" si="8"/>
        <v>-780.44871794871779</v>
      </c>
      <c r="J45" s="108">
        <f t="shared" si="8"/>
        <v>229101.4495243</v>
      </c>
      <c r="K45" s="108">
        <f t="shared" si="8"/>
        <v>-160064.27421256501</v>
      </c>
      <c r="L45" s="108">
        <f t="shared" si="8"/>
        <v>1153.8461538461543</v>
      </c>
      <c r="M45" s="108">
        <f t="shared" si="8"/>
        <v>-16382.189999999999</v>
      </c>
      <c r="N45" s="108">
        <f t="shared" si="8"/>
        <v>-49846.153846153844</v>
      </c>
      <c r="O45" s="108">
        <f t="shared" si="8"/>
        <v>15750.000000000002</v>
      </c>
      <c r="P45" s="108">
        <f t="shared" si="8"/>
        <v>-15787.915412192262</v>
      </c>
      <c r="Q45" s="108">
        <f t="shared" si="8"/>
        <v>3788.2226601944276</v>
      </c>
      <c r="R45" s="108">
        <f t="shared" si="8"/>
        <v>-6454.2451576919993</v>
      </c>
      <c r="S45" s="108">
        <f t="shared" si="8"/>
        <v>997.78690966909926</v>
      </c>
      <c r="T45" s="108">
        <f t="shared" si="8"/>
        <v>-30.669382205669535</v>
      </c>
      <c r="U45" s="108">
        <f t="shared" si="8"/>
        <v>-2478.4807933951815</v>
      </c>
      <c r="V45" s="108">
        <f t="shared" si="8"/>
        <v>5036.2575331017724</v>
      </c>
      <c r="W45" s="108">
        <f t="shared" si="8"/>
        <v>-3074.9192908299301</v>
      </c>
      <c r="X45" s="108">
        <f t="shared" si="8"/>
        <v>3835.3341657996352</v>
      </c>
      <c r="Y45" s="108">
        <f t="shared" si="8"/>
        <v>1178.5961432933691</v>
      </c>
      <c r="Z45" s="108">
        <f t="shared" si="8"/>
        <v>3754.9316082053119</v>
      </c>
      <c r="AA45" s="108">
        <f>AA39+AA42</f>
        <v>807.7849508003419</v>
      </c>
      <c r="AB45" s="108">
        <f t="shared" si="8"/>
        <v>-504.51647131533537</v>
      </c>
      <c r="AC45" s="108">
        <f t="shared" si="8"/>
        <v>-972.36820502362389</v>
      </c>
      <c r="AD45" s="108">
        <f t="shared" si="8"/>
        <v>-2554.1625744848716</v>
      </c>
      <c r="AE45" s="108">
        <f t="shared" si="8"/>
        <v>-4135.9569439461775</v>
      </c>
      <c r="AF45" s="108">
        <f t="shared" si="8"/>
        <v>-717.75131340748339</v>
      </c>
      <c r="AG45" s="108">
        <f t="shared" si="8"/>
        <v>-2299.5456828687893</v>
      </c>
      <c r="AH45" s="108">
        <f t="shared" si="8"/>
        <v>1117.4260706033238</v>
      </c>
      <c r="AI45" s="108">
        <f t="shared" si="8"/>
        <v>-86.118010742167826</v>
      </c>
      <c r="AJ45" s="108">
        <f t="shared" si="8"/>
        <v>1220.0697958006785</v>
      </c>
      <c r="AK45" s="108">
        <f t="shared" si="8"/>
        <v>16.607802343511139</v>
      </c>
      <c r="AL45" s="108">
        <f t="shared" si="8"/>
        <v>-1186.8541911137145</v>
      </c>
      <c r="AM45" s="108">
        <f t="shared" si="8"/>
        <v>-6256.5661845708819</v>
      </c>
      <c r="AN45" s="108">
        <f t="shared" si="8"/>
        <v>3399983.3360365611</v>
      </c>
      <c r="AO45" s="108">
        <f t="shared" si="8"/>
        <v>-1341116.4646909765</v>
      </c>
      <c r="AP45" s="108">
        <f t="shared" si="8"/>
        <v>-52051.804970149686</v>
      </c>
      <c r="AQ45" s="108">
        <f t="shared" si="8"/>
        <v>-106452.11456650912</v>
      </c>
      <c r="AR45" s="108">
        <f t="shared" si="8"/>
        <v>-35964.612684000007</v>
      </c>
      <c r="AS45" s="108">
        <f t="shared" si="8"/>
        <v>1210844.3704777218</v>
      </c>
      <c r="AT45" s="108">
        <f t="shared" si="8"/>
        <v>-1192674.6930865387</v>
      </c>
      <c r="AU45" s="108">
        <f t="shared" si="8"/>
        <v>-448223.08010133862</v>
      </c>
    </row>
    <row r="46" spans="2:55" x14ac:dyDescent="0.3">
      <c r="B46" s="106" t="s">
        <v>137</v>
      </c>
      <c r="C46" s="149"/>
      <c r="D46" s="110"/>
      <c r="E46" s="109"/>
      <c r="F46" s="108">
        <f>F45</f>
        <v>23848.564645700157</v>
      </c>
      <c r="G46" s="108">
        <f>G45+F46</f>
        <v>22867.601584765158</v>
      </c>
      <c r="H46" s="108">
        <f t="shared" ref="H46:AU46" si="9">H45+G46</f>
        <v>26556.063123226697</v>
      </c>
      <c r="I46" s="108">
        <f t="shared" si="9"/>
        <v>25775.614405277978</v>
      </c>
      <c r="J46" s="108">
        <f t="shared" si="9"/>
        <v>254877.06392957797</v>
      </c>
      <c r="K46" s="108">
        <f t="shared" si="9"/>
        <v>94812.789717012958</v>
      </c>
      <c r="L46" s="108">
        <f t="shared" si="9"/>
        <v>95966.635870859114</v>
      </c>
      <c r="M46" s="108">
        <f t="shared" si="9"/>
        <v>79584.445870859112</v>
      </c>
      <c r="N46" s="108">
        <f t="shared" si="9"/>
        <v>29738.292024705268</v>
      </c>
      <c r="O46" s="108">
        <f t="shared" si="9"/>
        <v>45488.292024705268</v>
      </c>
      <c r="P46" s="108">
        <f t="shared" si="9"/>
        <v>29700.376612513006</v>
      </c>
      <c r="Q46" s="108">
        <f t="shared" si="9"/>
        <v>33488.599272707434</v>
      </c>
      <c r="R46" s="108">
        <f t="shared" si="9"/>
        <v>27034.354115015434</v>
      </c>
      <c r="S46" s="108">
        <f t="shared" si="9"/>
        <v>28032.141024684533</v>
      </c>
      <c r="T46" s="108">
        <f t="shared" si="9"/>
        <v>28001.471642478864</v>
      </c>
      <c r="U46" s="108">
        <f t="shared" si="9"/>
        <v>25522.990849083682</v>
      </c>
      <c r="V46" s="108">
        <f t="shared" si="9"/>
        <v>30559.248382185455</v>
      </c>
      <c r="W46" s="108">
        <f t="shared" si="9"/>
        <v>27484.329091355525</v>
      </c>
      <c r="X46" s="108">
        <f t="shared" si="9"/>
        <v>31319.66325715516</v>
      </c>
      <c r="Y46" s="108">
        <f t="shared" si="9"/>
        <v>32498.259400448529</v>
      </c>
      <c r="Z46" s="108">
        <f t="shared" si="9"/>
        <v>36253.191008653841</v>
      </c>
      <c r="AA46" s="108">
        <f t="shared" si="9"/>
        <v>37060.975959454183</v>
      </c>
      <c r="AB46" s="108">
        <f t="shared" si="9"/>
        <v>36556.459488138848</v>
      </c>
      <c r="AC46" s="108">
        <f t="shared" si="9"/>
        <v>35584.091283115224</v>
      </c>
      <c r="AD46" s="108">
        <f t="shared" si="9"/>
        <v>33029.928708630352</v>
      </c>
      <c r="AE46" s="108">
        <f t="shared" si="9"/>
        <v>28893.971764684175</v>
      </c>
      <c r="AF46" s="108">
        <f t="shared" si="9"/>
        <v>28176.220451276691</v>
      </c>
      <c r="AG46" s="108">
        <f t="shared" si="9"/>
        <v>25876.674768407902</v>
      </c>
      <c r="AH46" s="108">
        <f t="shared" si="9"/>
        <v>26994.100839011226</v>
      </c>
      <c r="AI46" s="108">
        <f t="shared" si="9"/>
        <v>26907.982828269058</v>
      </c>
      <c r="AJ46" s="108">
        <f t="shared" si="9"/>
        <v>28128.052624069736</v>
      </c>
      <c r="AK46" s="108">
        <f t="shared" si="9"/>
        <v>28144.660426413247</v>
      </c>
      <c r="AL46" s="108">
        <f t="shared" si="9"/>
        <v>26957.806235299533</v>
      </c>
      <c r="AM46" s="108">
        <f t="shared" si="9"/>
        <v>20701.240050728651</v>
      </c>
      <c r="AN46" s="108">
        <f t="shared" si="9"/>
        <v>3420684.5760872895</v>
      </c>
      <c r="AO46" s="108">
        <f t="shared" si="9"/>
        <v>2079568.1113963129</v>
      </c>
      <c r="AP46" s="108">
        <f t="shared" si="9"/>
        <v>2027516.3064261633</v>
      </c>
      <c r="AQ46" s="108">
        <f t="shared" si="9"/>
        <v>1921064.1918596542</v>
      </c>
      <c r="AR46" s="108">
        <f t="shared" si="9"/>
        <v>1885099.5791756541</v>
      </c>
      <c r="AS46" s="108">
        <f t="shared" si="9"/>
        <v>3095943.9496533759</v>
      </c>
      <c r="AT46" s="108">
        <f t="shared" si="9"/>
        <v>1903269.2565668372</v>
      </c>
      <c r="AU46" s="108">
        <f t="shared" si="9"/>
        <v>1455046.1764654985</v>
      </c>
    </row>
    <row r="47" spans="2:55" x14ac:dyDescent="0.3">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row>
    <row r="48" spans="2:55" x14ac:dyDescent="0.3">
      <c r="C48" s="151" t="s">
        <v>138</v>
      </c>
      <c r="D48" s="152">
        <f>$D$7-$D$16</f>
        <v>1455045.9558146186</v>
      </c>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row>
    <row r="49" spans="4:6" x14ac:dyDescent="0.3">
      <c r="D49" s="153"/>
    </row>
    <row r="50" spans="4:6" x14ac:dyDescent="0.3">
      <c r="D50" s="153"/>
      <c r="F50" s="1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3.2" x14ac:dyDescent="0.25"/>
  <cols>
    <col min="4" max="4" width="11.44140625" style="10"/>
    <col min="5" max="5" width="15.88671875" customWidth="1"/>
    <col min="6" max="6" width="14.109375" customWidth="1"/>
    <col min="7" max="7" width="9.88671875" bestFit="1" customWidth="1"/>
    <col min="8" max="8" width="9.44140625" customWidth="1"/>
    <col min="10" max="10" width="83.88671875" customWidth="1"/>
    <col min="13" max="13" width="12.109375" bestFit="1" customWidth="1"/>
  </cols>
  <sheetData>
    <row r="1" spans="4:24" x14ac:dyDescent="0.25">
      <c r="O1" s="9" t="e">
        <f>VLOOKUP(#REF!,$M$17:$R$21,6,1)&amp;VLOOKUP(#REF!,$M$24:$R$25,6,1)</f>
        <v>#REF!</v>
      </c>
      <c r="P1" s="12" t="s">
        <v>28</v>
      </c>
      <c r="Q1" s="12" t="s">
        <v>34</v>
      </c>
      <c r="R1" s="12" t="s">
        <v>36</v>
      </c>
      <c r="S1" s="12" t="s">
        <v>38</v>
      </c>
      <c r="U1" s="10" t="s">
        <v>76</v>
      </c>
    </row>
    <row r="2" spans="4:24" x14ac:dyDescent="0.25">
      <c r="D2" s="9" t="s">
        <v>39</v>
      </c>
      <c r="L2" t="s">
        <v>67</v>
      </c>
      <c r="M2" t="s">
        <v>36</v>
      </c>
      <c r="N2" s="10" t="s">
        <v>64</v>
      </c>
      <c r="O2" t="str">
        <f>+L2&amp;M2</f>
        <v>VPOREB</v>
      </c>
      <c r="P2" s="16">
        <v>1038.25</v>
      </c>
      <c r="Q2" s="17">
        <v>1001.17</v>
      </c>
      <c r="R2" s="17">
        <v>895.99</v>
      </c>
      <c r="S2" s="18">
        <v>837.87</v>
      </c>
      <c r="T2" s="37"/>
      <c r="U2" s="13" t="s">
        <v>74</v>
      </c>
    </row>
    <row r="3" spans="4:24" x14ac:dyDescent="0.25">
      <c r="L3" t="s">
        <v>67</v>
      </c>
      <c r="M3" t="s">
        <v>66</v>
      </c>
      <c r="N3" s="10" t="s">
        <v>64</v>
      </c>
      <c r="O3" t="str">
        <f t="shared" ref="O3:O7" si="0">+L3&amp;M3</f>
        <v>VPOREU</v>
      </c>
      <c r="P3" s="19">
        <v>1041.05</v>
      </c>
      <c r="Q3" s="20">
        <v>1004.4</v>
      </c>
      <c r="R3" s="20">
        <v>916.5</v>
      </c>
      <c r="S3" s="21">
        <v>857.83</v>
      </c>
      <c r="T3" s="37"/>
      <c r="U3" s="11"/>
    </row>
    <row r="4" spans="4:24" x14ac:dyDescent="0.25">
      <c r="D4" s="3" t="s">
        <v>25</v>
      </c>
      <c r="E4" s="3" t="s">
        <v>26</v>
      </c>
      <c r="F4" s="3" t="s">
        <v>27</v>
      </c>
      <c r="I4" s="3"/>
      <c r="J4" s="3"/>
      <c r="L4" t="s">
        <v>68</v>
      </c>
      <c r="M4" t="s">
        <v>36</v>
      </c>
      <c r="N4" s="10" t="s">
        <v>64</v>
      </c>
      <c r="O4" t="str">
        <f t="shared" si="0"/>
        <v>VPORGB</v>
      </c>
      <c r="P4" s="19">
        <v>1153.6099999999999</v>
      </c>
      <c r="Q4" s="20">
        <v>1112.4100000000001</v>
      </c>
      <c r="R4" s="20">
        <v>995.53</v>
      </c>
      <c r="S4" s="21">
        <v>930.98</v>
      </c>
      <c r="T4" s="37"/>
      <c r="U4" s="13" t="s">
        <v>75</v>
      </c>
    </row>
    <row r="5" spans="4:24" x14ac:dyDescent="0.25">
      <c r="D5" s="3" t="s">
        <v>28</v>
      </c>
      <c r="E5" s="4">
        <v>1314.04</v>
      </c>
      <c r="F5" s="4">
        <v>1344.43</v>
      </c>
      <c r="I5" s="6"/>
      <c r="J5" s="5"/>
      <c r="L5" t="s">
        <v>68</v>
      </c>
      <c r="M5" t="s">
        <v>66</v>
      </c>
      <c r="N5" s="10" t="s">
        <v>64</v>
      </c>
      <c r="O5" t="str">
        <f t="shared" si="0"/>
        <v>VPORGU</v>
      </c>
      <c r="P5" s="19">
        <v>1180.3</v>
      </c>
      <c r="Q5" s="20">
        <v>1138.1400000000001</v>
      </c>
      <c r="R5" s="20">
        <v>1018.31</v>
      </c>
      <c r="S5" s="21">
        <v>953.18</v>
      </c>
      <c r="T5" s="37"/>
      <c r="U5" s="11"/>
    </row>
    <row r="6" spans="4:24" x14ac:dyDescent="0.25">
      <c r="D6" s="3" t="s">
        <v>29</v>
      </c>
      <c r="E6" s="4">
        <v>1267.0999999999999</v>
      </c>
      <c r="F6" s="4">
        <v>1296.4100000000001</v>
      </c>
      <c r="I6" s="6"/>
      <c r="J6" s="5"/>
      <c r="L6" t="s">
        <v>65</v>
      </c>
      <c r="M6" t="s">
        <v>36</v>
      </c>
      <c r="N6" s="10" t="s">
        <v>64</v>
      </c>
      <c r="O6" t="str">
        <f t="shared" si="0"/>
        <v>VPCB</v>
      </c>
      <c r="P6" s="19">
        <v>1314.04</v>
      </c>
      <c r="Q6" s="20">
        <v>1267.0999999999999</v>
      </c>
      <c r="R6" s="20">
        <v>1133.97</v>
      </c>
      <c r="S6" s="21">
        <v>1060.44</v>
      </c>
      <c r="T6" s="37"/>
      <c r="U6" s="13" t="s">
        <v>77</v>
      </c>
    </row>
    <row r="7" spans="4:24" x14ac:dyDescent="0.25">
      <c r="D7" s="3" t="s">
        <v>30</v>
      </c>
      <c r="E7" s="4">
        <v>1133.97</v>
      </c>
      <c r="F7" s="4">
        <v>1159.93</v>
      </c>
      <c r="I7" s="6"/>
      <c r="J7" s="5"/>
      <c r="L7" t="s">
        <v>65</v>
      </c>
      <c r="M7" t="s">
        <v>66</v>
      </c>
      <c r="N7" s="10" t="s">
        <v>64</v>
      </c>
      <c r="O7" t="str">
        <f t="shared" si="0"/>
        <v>VPCU</v>
      </c>
      <c r="P7" s="22">
        <v>1344.43</v>
      </c>
      <c r="Q7" s="23">
        <v>1296.4100000000001</v>
      </c>
      <c r="R7" s="23">
        <v>1159.93</v>
      </c>
      <c r="S7" s="24">
        <v>1086.04</v>
      </c>
      <c r="U7" s="11"/>
    </row>
    <row r="8" spans="4:24" x14ac:dyDescent="0.25">
      <c r="D8" s="3" t="s">
        <v>31</v>
      </c>
      <c r="E8" s="4">
        <v>1060.44</v>
      </c>
      <c r="F8" s="4">
        <v>1086.04</v>
      </c>
      <c r="O8" s="9" t="e">
        <f>VLOOKUP(#REF!,$M$17:$R$21,6,1)&amp;VLOOKUP(#REF!,$M$28:$R$30,6,1)</f>
        <v>#REF!</v>
      </c>
      <c r="P8" s="12" t="s">
        <v>28</v>
      </c>
      <c r="Q8" s="12" t="s">
        <v>34</v>
      </c>
      <c r="R8" s="12" t="s">
        <v>36</v>
      </c>
      <c r="S8" s="12" t="s">
        <v>38</v>
      </c>
    </row>
    <row r="9" spans="4:24" x14ac:dyDescent="0.25">
      <c r="L9" s="10" t="s">
        <v>70</v>
      </c>
      <c r="M9" s="10" t="s">
        <v>64</v>
      </c>
      <c r="N9" s="10" t="s">
        <v>71</v>
      </c>
      <c r="O9" t="str">
        <f>+L9&amp;N9</f>
        <v>VMED30-60</v>
      </c>
      <c r="P9" s="16">
        <v>1498.91</v>
      </c>
      <c r="Q9" s="17">
        <v>1498.91</v>
      </c>
      <c r="R9" s="17">
        <v>1453.27</v>
      </c>
      <c r="S9" s="18">
        <v>1309.1500000000001</v>
      </c>
      <c r="U9" s="13" t="s">
        <v>79</v>
      </c>
      <c r="V9" s="25" t="s">
        <v>80</v>
      </c>
      <c r="W9" s="26"/>
    </row>
    <row r="10" spans="4:24" x14ac:dyDescent="0.25">
      <c r="L10" s="10" t="s">
        <v>70</v>
      </c>
      <c r="M10" s="10" t="s">
        <v>64</v>
      </c>
      <c r="N10" s="10" t="s">
        <v>72</v>
      </c>
      <c r="O10" t="str">
        <f t="shared" ref="O10:O11" si="1">+L10&amp;N10</f>
        <v>VMED60-90</v>
      </c>
      <c r="P10" s="19">
        <v>1375.22</v>
      </c>
      <c r="Q10" s="20">
        <v>1375.22</v>
      </c>
      <c r="R10" s="20">
        <v>1333.17</v>
      </c>
      <c r="S10" s="21">
        <v>1201.05</v>
      </c>
      <c r="U10" s="15"/>
      <c r="V10" s="27"/>
      <c r="W10" s="28"/>
    </row>
    <row r="11" spans="4:24" x14ac:dyDescent="0.25">
      <c r="L11" s="10" t="s">
        <v>70</v>
      </c>
      <c r="M11" s="10" t="s">
        <v>64</v>
      </c>
      <c r="N11" s="10" t="s">
        <v>73</v>
      </c>
      <c r="O11" t="str">
        <f t="shared" si="1"/>
        <v>VMED90-120</v>
      </c>
      <c r="P11" s="22">
        <v>1249.0899999999999</v>
      </c>
      <c r="Q11" s="23">
        <v>1249.0899999999999</v>
      </c>
      <c r="R11" s="23">
        <v>1210.67</v>
      </c>
      <c r="S11" s="24">
        <v>1179.44</v>
      </c>
      <c r="U11" s="11"/>
      <c r="V11" s="29"/>
      <c r="W11" s="30"/>
    </row>
    <row r="12" spans="4:24" x14ac:dyDescent="0.25">
      <c r="I12" s="3" t="s">
        <v>32</v>
      </c>
      <c r="J12" s="3" t="s">
        <v>33</v>
      </c>
      <c r="P12" s="12" t="s">
        <v>28</v>
      </c>
      <c r="Q12" s="12" t="s">
        <v>34</v>
      </c>
      <c r="R12" s="12" t="s">
        <v>36</v>
      </c>
      <c r="S12" s="12" t="s">
        <v>38</v>
      </c>
    </row>
    <row r="13" spans="4:24" ht="26.4" x14ac:dyDescent="0.25">
      <c r="I13" s="6" t="s">
        <v>28</v>
      </c>
      <c r="J13" s="5" t="s">
        <v>43</v>
      </c>
      <c r="L13" s="10" t="s">
        <v>69</v>
      </c>
      <c r="M13" s="10" t="s">
        <v>64</v>
      </c>
      <c r="N13" s="10" t="s">
        <v>64</v>
      </c>
      <c r="O13" t="str">
        <f>+L13&amp;M13&amp;N13</f>
        <v xml:space="preserve">VPESP  </v>
      </c>
      <c r="P13" s="44">
        <v>891.2</v>
      </c>
      <c r="Q13" s="45">
        <v>891.2</v>
      </c>
      <c r="R13" s="45">
        <v>891.2</v>
      </c>
      <c r="S13" s="46">
        <v>891.2</v>
      </c>
      <c r="U13" s="14" t="s">
        <v>74</v>
      </c>
      <c r="V13" s="31" t="s">
        <v>81</v>
      </c>
      <c r="W13" s="32"/>
      <c r="X13" s="10" t="s">
        <v>78</v>
      </c>
    </row>
    <row r="14" spans="4:24" ht="26.4" x14ac:dyDescent="0.25">
      <c r="I14" s="6" t="s">
        <v>34</v>
      </c>
      <c r="J14" s="5" t="s">
        <v>35</v>
      </c>
      <c r="L14" s="47" t="e">
        <f>VLOOKUP(Extremadura!$O$8,Extremadura!$O$9:$S$11,VLOOKUP(#REF!,Extremadura!$R$33:$S$36,2,0))</f>
        <v>#REF!</v>
      </c>
      <c r="M14" t="e">
        <f>VLOOKUP(Extremadura!$O$1,Extremadura!$O$2:$S$7,VLOOKUP(#REF!,Extremadura!$R$33:$S$36,2,0))</f>
        <v>#REF!</v>
      </c>
      <c r="O14">
        <v>1</v>
      </c>
      <c r="P14">
        <v>2</v>
      </c>
      <c r="Q14">
        <v>3</v>
      </c>
      <c r="R14">
        <v>4</v>
      </c>
      <c r="S14">
        <v>5</v>
      </c>
    </row>
    <row r="15" spans="4:24" ht="79.2" x14ac:dyDescent="0.25">
      <c r="I15" s="6" t="s">
        <v>36</v>
      </c>
      <c r="J15" s="5" t="s">
        <v>37</v>
      </c>
      <c r="M15">
        <f>VLOOKUP(T27,Extremadura!$R$33:$S$36,2,0)</f>
        <v>2</v>
      </c>
    </row>
    <row r="16" spans="4:24" x14ac:dyDescent="0.25">
      <c r="I16" s="6" t="s">
        <v>38</v>
      </c>
      <c r="J16" s="5" t="s">
        <v>44</v>
      </c>
      <c r="M16" s="10" t="s">
        <v>90</v>
      </c>
      <c r="R16" s="10" t="s">
        <v>95</v>
      </c>
    </row>
    <row r="17" spans="4:20" x14ac:dyDescent="0.25">
      <c r="I17" s="6"/>
      <c r="J17" s="5"/>
      <c r="M17" s="25" t="s">
        <v>82</v>
      </c>
      <c r="N17" s="33"/>
      <c r="O17" s="33"/>
      <c r="P17" s="33"/>
      <c r="Q17" s="33"/>
      <c r="R17" s="26" t="str">
        <f>+L2</f>
        <v>VPORE</v>
      </c>
    </row>
    <row r="18" spans="4:20" x14ac:dyDescent="0.25">
      <c r="D18" s="9" t="s">
        <v>42</v>
      </c>
      <c r="M18" s="34" t="s">
        <v>83</v>
      </c>
      <c r="R18" s="28" t="str">
        <f>+L4</f>
        <v>VPORG</v>
      </c>
    </row>
    <row r="19" spans="4:20" x14ac:dyDescent="0.25">
      <c r="M19" s="34" t="s">
        <v>84</v>
      </c>
      <c r="R19" s="28" t="str">
        <f>+L6</f>
        <v>VPC</v>
      </c>
    </row>
    <row r="20" spans="4:20" x14ac:dyDescent="0.25">
      <c r="D20" s="3" t="s">
        <v>32</v>
      </c>
      <c r="E20" s="3" t="s">
        <v>40</v>
      </c>
      <c r="F20" s="3" t="s">
        <v>41</v>
      </c>
      <c r="M20" s="34" t="s">
        <v>86</v>
      </c>
      <c r="R20" s="28" t="str">
        <f>+L13</f>
        <v>VPESP</v>
      </c>
    </row>
    <row r="21" spans="4:20" x14ac:dyDescent="0.25">
      <c r="D21" s="3" t="s">
        <v>28</v>
      </c>
      <c r="E21" s="4">
        <v>1038.25</v>
      </c>
      <c r="F21" s="4">
        <v>1041.05</v>
      </c>
      <c r="M21" s="35" t="s">
        <v>85</v>
      </c>
      <c r="N21" s="36"/>
      <c r="O21" s="36"/>
      <c r="P21" s="36"/>
      <c r="Q21" s="36"/>
      <c r="R21" s="30" t="str">
        <f>+L9</f>
        <v>VMED</v>
      </c>
    </row>
    <row r="22" spans="4:20" x14ac:dyDescent="0.25">
      <c r="D22" s="3" t="s">
        <v>34</v>
      </c>
      <c r="E22" s="4">
        <v>1001.17</v>
      </c>
      <c r="F22" s="4">
        <v>1004.4</v>
      </c>
    </row>
    <row r="23" spans="4:20" x14ac:dyDescent="0.25">
      <c r="D23" s="3" t="s">
        <v>36</v>
      </c>
      <c r="E23" s="4">
        <v>895.99</v>
      </c>
      <c r="F23" s="4">
        <v>916.5</v>
      </c>
      <c r="M23" s="10" t="s">
        <v>91</v>
      </c>
      <c r="R23" s="10" t="s">
        <v>96</v>
      </c>
    </row>
    <row r="24" spans="4:20" x14ac:dyDescent="0.25">
      <c r="D24" s="3" t="s">
        <v>38</v>
      </c>
      <c r="E24" s="4">
        <v>837.87</v>
      </c>
      <c r="F24" s="4">
        <v>857.83</v>
      </c>
      <c r="M24" s="25" t="s">
        <v>87</v>
      </c>
      <c r="N24" s="33"/>
      <c r="O24" s="33"/>
      <c r="P24" s="33"/>
      <c r="Q24" s="33"/>
      <c r="R24" s="38" t="s">
        <v>36</v>
      </c>
    </row>
    <row r="25" spans="4:20" x14ac:dyDescent="0.25">
      <c r="M25" s="35" t="s">
        <v>88</v>
      </c>
      <c r="N25" s="36"/>
      <c r="O25" s="36"/>
      <c r="P25" s="36"/>
      <c r="Q25" s="36"/>
      <c r="R25" s="39" t="s">
        <v>66</v>
      </c>
    </row>
    <row r="27" spans="4:20" x14ac:dyDescent="0.25">
      <c r="M27" s="10" t="s">
        <v>92</v>
      </c>
      <c r="R27" s="10" t="s">
        <v>97</v>
      </c>
      <c r="T27" s="10" t="s">
        <v>28</v>
      </c>
    </row>
    <row r="28" spans="4:20" x14ac:dyDescent="0.25">
      <c r="M28" s="25" t="s">
        <v>100</v>
      </c>
      <c r="N28" s="33"/>
      <c r="O28" s="33"/>
      <c r="P28" s="33"/>
      <c r="Q28" s="33"/>
      <c r="R28" s="38" t="s">
        <v>71</v>
      </c>
    </row>
    <row r="29" spans="4:20" x14ac:dyDescent="0.25">
      <c r="D29" s="9" t="s">
        <v>45</v>
      </c>
      <c r="M29" s="34" t="s">
        <v>99</v>
      </c>
      <c r="R29" s="40" t="s">
        <v>72</v>
      </c>
    </row>
    <row r="30" spans="4:20" x14ac:dyDescent="0.25">
      <c r="M30" s="35" t="s">
        <v>98</v>
      </c>
      <c r="N30" s="36"/>
      <c r="O30" s="36"/>
      <c r="P30" s="36"/>
      <c r="Q30" s="36"/>
      <c r="R30" s="39" t="s">
        <v>73</v>
      </c>
    </row>
    <row r="31" spans="4:20" x14ac:dyDescent="0.25">
      <c r="D31" s="3" t="s">
        <v>32</v>
      </c>
      <c r="E31" s="3" t="s">
        <v>40</v>
      </c>
      <c r="F31" s="3" t="s">
        <v>41</v>
      </c>
    </row>
    <row r="32" spans="4:20" x14ac:dyDescent="0.25">
      <c r="D32" s="3" t="s">
        <v>28</v>
      </c>
      <c r="E32" s="4">
        <v>1153.6099999999999</v>
      </c>
      <c r="F32" s="4">
        <v>1180.3</v>
      </c>
      <c r="M32" s="10" t="s">
        <v>94</v>
      </c>
      <c r="R32" s="10" t="s">
        <v>93</v>
      </c>
    </row>
    <row r="33" spans="4:19" ht="132" x14ac:dyDescent="0.25">
      <c r="D33" s="3" t="s">
        <v>34</v>
      </c>
      <c r="E33" s="4">
        <v>1112.4100000000001</v>
      </c>
      <c r="F33" s="4">
        <v>1138.1400000000001</v>
      </c>
      <c r="M33" s="41" t="s">
        <v>43</v>
      </c>
      <c r="N33" s="33"/>
      <c r="O33" s="33"/>
      <c r="P33" s="33"/>
      <c r="Q33" s="33"/>
      <c r="R33" s="38" t="s">
        <v>28</v>
      </c>
      <c r="S33">
        <v>2</v>
      </c>
    </row>
    <row r="34" spans="4:19" ht="132" x14ac:dyDescent="0.25">
      <c r="D34" s="3" t="s">
        <v>36</v>
      </c>
      <c r="E34" s="4">
        <v>995.53</v>
      </c>
      <c r="F34" s="4">
        <v>1018.31</v>
      </c>
      <c r="M34" s="42" t="s">
        <v>35</v>
      </c>
      <c r="R34" s="40" t="s">
        <v>34</v>
      </c>
      <c r="S34">
        <v>3</v>
      </c>
    </row>
    <row r="35" spans="4:19" ht="409.6" x14ac:dyDescent="0.25">
      <c r="D35" s="3" t="s">
        <v>38</v>
      </c>
      <c r="E35" s="4">
        <v>930.98</v>
      </c>
      <c r="F35" s="4">
        <v>953.18</v>
      </c>
      <c r="M35" s="42" t="s">
        <v>37</v>
      </c>
      <c r="R35" s="40" t="s">
        <v>36</v>
      </c>
      <c r="S35">
        <v>4</v>
      </c>
    </row>
    <row r="36" spans="4:19" ht="92.4" x14ac:dyDescent="0.25">
      <c r="M36" s="43" t="s">
        <v>89</v>
      </c>
      <c r="N36" s="36"/>
      <c r="O36" s="36"/>
      <c r="P36" s="36"/>
      <c r="Q36" s="36"/>
      <c r="R36" s="39" t="s">
        <v>38</v>
      </c>
      <c r="S36">
        <v>5</v>
      </c>
    </row>
    <row r="39" spans="4:19" x14ac:dyDescent="0.25">
      <c r="D39" s="9" t="s">
        <v>46</v>
      </c>
    </row>
    <row r="41" spans="4:19" x14ac:dyDescent="0.25">
      <c r="J41" s="3" t="s">
        <v>47</v>
      </c>
      <c r="K41" s="3" t="s">
        <v>48</v>
      </c>
    </row>
    <row r="42" spans="4:19" x14ac:dyDescent="0.25">
      <c r="J42" s="3" t="s">
        <v>49</v>
      </c>
      <c r="K42" s="3" t="s">
        <v>50</v>
      </c>
    </row>
    <row r="46" spans="4:19" x14ac:dyDescent="0.25">
      <c r="D46" s="9" t="s">
        <v>63</v>
      </c>
    </row>
    <row r="48" spans="4:19" ht="51" customHeight="1" x14ac:dyDescent="0.25">
      <c r="E48" s="183" t="s">
        <v>51</v>
      </c>
      <c r="F48" s="183"/>
      <c r="G48" s="183" t="s">
        <v>52</v>
      </c>
      <c r="H48" s="183"/>
      <c r="I48" s="183"/>
      <c r="J48" s="7" t="s">
        <v>53</v>
      </c>
    </row>
    <row r="49" spans="5:10" ht="26.4" x14ac:dyDescent="0.25">
      <c r="E49" s="7" t="s">
        <v>54</v>
      </c>
      <c r="F49" s="7" t="s">
        <v>55</v>
      </c>
      <c r="G49" s="7" t="s">
        <v>29</v>
      </c>
      <c r="H49" s="7" t="s">
        <v>30</v>
      </c>
      <c r="I49" s="7" t="s">
        <v>31</v>
      </c>
      <c r="J49" s="7" t="s">
        <v>56</v>
      </c>
    </row>
    <row r="50" spans="5:10" x14ac:dyDescent="0.25">
      <c r="E50" s="7">
        <v>30</v>
      </c>
      <c r="F50" s="7" t="s">
        <v>58</v>
      </c>
      <c r="G50" s="8">
        <v>1498.91</v>
      </c>
      <c r="H50" s="8">
        <v>1453.27</v>
      </c>
      <c r="I50" s="8">
        <v>1309.1500000000001</v>
      </c>
      <c r="J50" s="7"/>
    </row>
    <row r="51" spans="5:10" x14ac:dyDescent="0.25">
      <c r="E51" s="7" t="s">
        <v>59</v>
      </c>
      <c r="F51" s="7" t="s">
        <v>60</v>
      </c>
      <c r="G51" s="8">
        <v>1375.22</v>
      </c>
      <c r="H51" s="8">
        <v>1333.17</v>
      </c>
      <c r="I51" s="8">
        <v>1201.05</v>
      </c>
      <c r="J51" s="7" t="s">
        <v>57</v>
      </c>
    </row>
    <row r="52" spans="5:10" x14ac:dyDescent="0.25">
      <c r="E52" s="7" t="s">
        <v>61</v>
      </c>
      <c r="F52" s="7" t="s">
        <v>62</v>
      </c>
      <c r="G52" s="8">
        <v>1249.0899999999999</v>
      </c>
      <c r="H52" s="8">
        <v>1210.67</v>
      </c>
      <c r="I52" s="8">
        <v>1179.44</v>
      </c>
      <c r="J52" s="7"/>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175BF93-9625-4AB9-A195-A899C8303B5C}">
  <ds:schemaRefs>
    <ds:schemaRef ds:uri="http://schemas.microsoft.com/sharepoint/v3/contenttype/forms"/>
  </ds:schemaRefs>
</ds:datastoreItem>
</file>

<file path=customXml/itemProps3.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CUENTA DE RESULTADOS</vt:lpstr>
      <vt:lpstr>Cuenta de Tesoreria</vt:lpstr>
      <vt:lpstr>Extremadura</vt:lpstr>
      <vt:lpstr>'CUENTA DE RESULTADOS'!Área_de_impresión</vt:lpstr>
      <vt:lpstr>PROGRAMASVPOEXTREMADURA</vt:lpstr>
      <vt:lpstr>PROGVIVEXT</vt:lpstr>
      <vt:lpstr>SUPUTLEXT</vt:lpstr>
      <vt:lpstr>TIPEDIFEXT</vt:lpstr>
      <vt:lpstr>'CUENTA DE RESULTADOS'!Títulos_a_imprimir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2024-12-03T10:56:00Z</cp:lastPrinted>
  <dcterms:created xsi:type="dcterms:W3CDTF">2009-08-11T11:59:54Z</dcterms:created>
  <dcterms:modified xsi:type="dcterms:W3CDTF">2025-03-19T10:36:05Z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