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bovedilla\Promocion\2001 RESIDENCIAL PINEA PUERTO. MANZANA 15. EL PUERTO DE SANTA MARIA\03 ECONOMICO-FINANCIERO\000 ESTUDIO ECONÓMICO\230530 Urbanitae V2\M15\241004 Actualizado Reunion JLRT\"/>
    </mc:Choice>
  </mc:AlternateContent>
  <xr:revisionPtr revIDLastSave="0" documentId="13_ncr:1_{02E12E43-D119-4604-8561-07479BA637A0}" xr6:coauthVersionLast="47" xr6:coauthVersionMax="47" xr10:uidLastSave="{00000000-0000-0000-0000-000000000000}"/>
  <bookViews>
    <workbookView xWindow="-120" yWindow="-120" windowWidth="29040" windowHeight="15840" tabRatio="860" xr2:uid="{00000000-000D-0000-FFFF-FFFF00000000}"/>
  </bookViews>
  <sheets>
    <sheet name="Cuenta Tesoreria" sheetId="48" r:id="rId1"/>
    <sheet name="CUENTA DE RESULTADOS" sheetId="11" r:id="rId2"/>
    <sheet name="Extremadura" sheetId="37" state="hidden" r:id="rId3"/>
  </sheets>
  <definedNames>
    <definedName name="_xlnm.Print_Area" localSheetId="1">'CUENTA DE RESULTADOS'!$A$1:$J$59</definedName>
    <definedName name="comercial">#REF!</definedName>
    <definedName name="compraventasuelo">#REF!</definedName>
    <definedName name="descuentoshonorarios">#REF!</definedName>
    <definedName name="honorariosobra">#REF!</definedName>
    <definedName name="ingresosporventas">#REF!</definedName>
    <definedName name="ivanormal">#REF!</definedName>
    <definedName name="ivareducido">#REF!</definedName>
    <definedName name="ivasuperreducido">#REF!</definedName>
    <definedName name="liquidacionfechas">#REF!</definedName>
    <definedName name="obrafin">#REF!</definedName>
    <definedName name="obrainicio">#REF!</definedName>
    <definedName name="obraplazo">#REF!</definedName>
    <definedName name="ocupacionparcela">#REF!</definedName>
    <definedName name="Oocupacionparcela">#REF!</definedName>
    <definedName name="PHMEDIO">#REF!</definedName>
    <definedName name="PROGRAMASVPOEXTREMADURA">Extremadura!$M$17:$M$22</definedName>
    <definedName name="PROGVIVEXT">Extremadura!$R$17:$R$21</definedName>
    <definedName name="superficielibre">#REF!</definedName>
    <definedName name="SUPUTLEXT">Extremadura!$M$28:$M$30</definedName>
    <definedName name="TIPEDIFEXT">Extremadura!$M$24:$M$25</definedName>
    <definedName name="Tipoprotección">#REF!</definedName>
    <definedName name="_xlnm.Print_Titles" localSheetId="1">'CUENTA DE RESULTADOS'!$4:$7</definedName>
    <definedName name="_xlnm.Print_Titles" localSheetId="0">'Cuenta Tesoreria'!$B:$E</definedName>
    <definedName name="ZONAEXT">Extremadura!$R$33:$R$36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6" i="11" l="1"/>
  <c r="G29" i="11"/>
  <c r="G21" i="11"/>
  <c r="G12" i="11"/>
  <c r="H54" i="11"/>
  <c r="H37" i="48"/>
  <c r="I37" i="48" s="1"/>
  <c r="J37" i="48" s="1"/>
  <c r="K37" i="48" s="1"/>
  <c r="L37" i="48" s="1"/>
  <c r="M37" i="48" s="1"/>
  <c r="N37" i="48" s="1"/>
  <c r="O37" i="48" s="1"/>
  <c r="P37" i="48" s="1"/>
  <c r="Q37" i="48" s="1"/>
  <c r="R37" i="48" s="1"/>
  <c r="S37" i="48" s="1"/>
  <c r="T37" i="48" s="1"/>
  <c r="U37" i="48" s="1"/>
  <c r="V37" i="48" s="1"/>
  <c r="W37" i="48" s="1"/>
  <c r="X37" i="48" s="1"/>
  <c r="Y37" i="48" s="1"/>
  <c r="Z37" i="48" s="1"/>
  <c r="AA37" i="48" s="1"/>
  <c r="AB37" i="48" s="1"/>
  <c r="AC37" i="48" s="1"/>
  <c r="AD37" i="48" s="1"/>
  <c r="AE37" i="48" s="1"/>
  <c r="AF37" i="48" s="1"/>
  <c r="AG37" i="48" s="1"/>
  <c r="AH37" i="48" s="1"/>
  <c r="AI37" i="48" s="1"/>
  <c r="AJ37" i="48" s="1"/>
  <c r="AK37" i="48" s="1"/>
  <c r="AL37" i="48" s="1"/>
  <c r="AM37" i="48" s="1"/>
  <c r="AN37" i="48" s="1"/>
  <c r="AO37" i="48" s="1"/>
  <c r="AP37" i="48" s="1"/>
  <c r="AQ37" i="48" s="1"/>
  <c r="AR37" i="48" s="1"/>
  <c r="AS37" i="48" s="1"/>
  <c r="AT37" i="48" s="1"/>
  <c r="AU37" i="48" s="1"/>
  <c r="AV37" i="48" s="1"/>
  <c r="AW37" i="48" s="1"/>
  <c r="AX37" i="48" s="1"/>
  <c r="AY37" i="48" s="1"/>
  <c r="AZ37" i="48" s="1"/>
  <c r="BA37" i="48" s="1"/>
  <c r="BB37" i="48" s="1"/>
  <c r="BC37" i="48" s="1"/>
  <c r="BD37" i="48" s="1"/>
  <c r="BE37" i="48" s="1"/>
  <c r="BF37" i="48" s="1"/>
  <c r="BG37" i="48" s="1"/>
  <c r="G37" i="48"/>
  <c r="F37" i="48"/>
  <c r="D34" i="48"/>
  <c r="D33" i="48"/>
  <c r="D30" i="48"/>
  <c r="D29" i="48"/>
  <c r="D28" i="48"/>
  <c r="BG15" i="48"/>
  <c r="BF15" i="48" l="1"/>
  <c r="BE15" i="48"/>
  <c r="F43" i="48" l="1"/>
  <c r="F15" i="48"/>
  <c r="G43" i="48" l="1"/>
  <c r="H43" i="48" l="1"/>
  <c r="I43" i="48" s="1"/>
  <c r="J43" i="48" s="1"/>
  <c r="K43" i="48" s="1"/>
  <c r="L43" i="48" s="1"/>
  <c r="M43" i="48" s="1"/>
  <c r="N43" i="48" s="1"/>
  <c r="O43" i="48" s="1"/>
  <c r="P43" i="48" l="1"/>
  <c r="Q43" i="48" s="1"/>
  <c r="R43" i="48" s="1"/>
  <c r="S43" i="48" s="1"/>
  <c r="T43" i="48" s="1"/>
  <c r="U43" i="48" s="1"/>
  <c r="V43" i="48" s="1"/>
  <c r="W43" i="48" s="1"/>
  <c r="X43" i="48" s="1"/>
  <c r="Y43" i="48" l="1"/>
  <c r="Z43" i="48" l="1"/>
  <c r="AA43" i="48" s="1"/>
  <c r="AB43" i="48" s="1"/>
  <c r="AC43" i="48" s="1"/>
  <c r="AD43" i="48" s="1"/>
  <c r="AE43" i="48" s="1"/>
  <c r="AF43" i="48" s="1"/>
  <c r="AG43" i="48" s="1"/>
  <c r="AH43" i="48" l="1"/>
  <c r="AI43" i="48" s="1"/>
  <c r="AJ43" i="48" s="1"/>
  <c r="AK43" i="48" s="1"/>
  <c r="AL43" i="48" s="1"/>
  <c r="AM43" i="48" s="1"/>
  <c r="AN43" i="48" s="1"/>
  <c r="AO43" i="48" s="1"/>
  <c r="AP43" i="48" s="1"/>
  <c r="AQ43" i="48" s="1"/>
  <c r="AR43" i="48" l="1"/>
  <c r="AS43" i="48" l="1"/>
  <c r="AT43" i="48" s="1"/>
  <c r="AU43" i="48" s="1"/>
  <c r="AV43" i="48" s="1"/>
  <c r="AW43" i="48" l="1"/>
  <c r="AX43" i="48" l="1"/>
  <c r="AY43" i="48" s="1"/>
  <c r="AZ43" i="48" l="1"/>
  <c r="BA43" i="48" s="1"/>
  <c r="BB43" i="48" l="1"/>
  <c r="BC43" i="48" s="1"/>
  <c r="BD43" i="48" s="1"/>
  <c r="BE43" i="48" s="1"/>
  <c r="BF43" i="48" s="1"/>
  <c r="BG43" i="48" s="1"/>
  <c r="G15" i="48" l="1"/>
  <c r="R21" i="37" l="1"/>
  <c r="R20" i="37"/>
  <c r="R19" i="37"/>
  <c r="R18" i="37"/>
  <c r="R17" i="37"/>
  <c r="M15" i="37"/>
  <c r="O13" i="37"/>
  <c r="O11" i="37"/>
  <c r="O10" i="37"/>
  <c r="O9" i="37"/>
  <c r="O8" i="37"/>
  <c r="L14" i="37" s="1"/>
  <c r="O7" i="37"/>
  <c r="O6" i="37"/>
  <c r="O5" i="37"/>
  <c r="O4" i="37"/>
  <c r="O3" i="37"/>
  <c r="O2" i="37"/>
  <c r="O1" i="37"/>
  <c r="M14" i="37" s="1"/>
  <c r="H15" i="48" l="1"/>
  <c r="I15" i="48" l="1"/>
  <c r="J15" i="48" l="1"/>
  <c r="AH7" i="11"/>
  <c r="K15" i="48" l="1"/>
  <c r="G10" i="11"/>
  <c r="L15" i="48" l="1"/>
  <c r="M15" i="48" l="1"/>
  <c r="N15" i="48" l="1"/>
  <c r="O15" i="48" l="1"/>
  <c r="P15" i="48" l="1"/>
  <c r="Q15" i="48" l="1"/>
  <c r="R15" i="48" l="1"/>
  <c r="S15" i="48" l="1"/>
  <c r="T15" i="48"/>
  <c r="U15" i="48" l="1"/>
  <c r="V15" i="48" l="1"/>
  <c r="W15" i="48" l="1"/>
  <c r="X15" i="48" l="1"/>
  <c r="Y15" i="48" l="1"/>
  <c r="Z15" i="48"/>
  <c r="AA15" i="48" l="1"/>
  <c r="AB15" i="48" l="1"/>
  <c r="AC15" i="48" l="1"/>
  <c r="AD15" i="48" l="1"/>
  <c r="AE15" i="48" l="1"/>
  <c r="AF15" i="48" l="1"/>
  <c r="AG15" i="48" l="1"/>
  <c r="AH15" i="48" l="1"/>
  <c r="AI15" i="48" l="1"/>
  <c r="AJ15" i="48" l="1"/>
  <c r="AK15" i="48" l="1"/>
  <c r="AL15" i="48" l="1"/>
  <c r="AM15" i="48" l="1"/>
  <c r="AN15" i="48" l="1"/>
  <c r="AO15" i="48" l="1"/>
  <c r="AP15" i="48" l="1"/>
  <c r="AQ15" i="48" l="1"/>
  <c r="AR15" i="48" l="1"/>
  <c r="AS15" i="48" l="1"/>
  <c r="AT15" i="48" l="1"/>
  <c r="AU15" i="48" l="1"/>
  <c r="AV15" i="48" l="1"/>
  <c r="AW15" i="48" l="1"/>
  <c r="AX15" i="48" l="1"/>
  <c r="AY15" i="48" l="1"/>
  <c r="AZ15" i="48" l="1"/>
  <c r="BA15" i="48" l="1"/>
  <c r="BB15" i="48" l="1"/>
  <c r="BC15" i="48" l="1"/>
  <c r="BD15" i="48" l="1"/>
  <c r="H56" i="11" l="1"/>
  <c r="G26" i="11" l="1"/>
  <c r="G15" i="11" l="1"/>
  <c r="G19" i="11" l="1"/>
  <c r="H52" i="11" l="1"/>
  <c r="G43" i="11" l="1"/>
  <c r="G39" i="11"/>
  <c r="G41" i="11" l="1"/>
  <c r="D7" i="48" l="1"/>
  <c r="AF16" i="48" l="1"/>
  <c r="G16" i="48" l="1"/>
  <c r="H16" i="48"/>
  <c r="I16" i="48"/>
  <c r="N16" i="48"/>
  <c r="Q16" i="48"/>
  <c r="S16" i="48"/>
  <c r="AB16" i="48"/>
  <c r="AD16" i="48"/>
  <c r="M16" i="48"/>
  <c r="M39" i="48" s="1"/>
  <c r="M45" i="48" s="1"/>
  <c r="O16" i="48"/>
  <c r="V16" i="48"/>
  <c r="X16" i="48"/>
  <c r="Z16" i="48"/>
  <c r="AE16" i="48"/>
  <c r="J16" i="48"/>
  <c r="K16" i="48"/>
  <c r="P16" i="48"/>
  <c r="R16" i="48"/>
  <c r="T16" i="48"/>
  <c r="AC16" i="48"/>
  <c r="L16" i="48"/>
  <c r="U16" i="48"/>
  <c r="W16" i="48"/>
  <c r="Y16" i="48"/>
  <c r="AA16" i="48"/>
  <c r="N39" i="48" l="1"/>
  <c r="N45" i="48" s="1"/>
  <c r="H39" i="48"/>
  <c r="H45" i="48" s="1"/>
  <c r="L39" i="48"/>
  <c r="L45" i="48" s="1"/>
  <c r="K39" i="48"/>
  <c r="K45" i="48" s="1"/>
  <c r="J39" i="48"/>
  <c r="J45" i="48" s="1"/>
  <c r="V39" i="48"/>
  <c r="V45" i="48" s="1"/>
  <c r="I39" i="48"/>
  <c r="I45" i="48" s="1"/>
  <c r="F16" i="48"/>
  <c r="T39" i="48"/>
  <c r="T45" i="48" s="1"/>
  <c r="W39" i="48"/>
  <c r="W45" i="48" s="1"/>
  <c r="X39" i="48"/>
  <c r="X45" i="48" s="1"/>
  <c r="Y39" i="48"/>
  <c r="Y45" i="48" s="1"/>
  <c r="AC39" i="48"/>
  <c r="AC45" i="48" s="1"/>
  <c r="AD39" i="48"/>
  <c r="AD45" i="48" s="1"/>
  <c r="R39" i="48"/>
  <c r="R45" i="48" s="1"/>
  <c r="P39" i="48"/>
  <c r="P45" i="48" s="1"/>
  <c r="O39" i="48"/>
  <c r="O45" i="48" s="1"/>
  <c r="G39" i="48"/>
  <c r="G45" i="48" s="1"/>
  <c r="AB39" i="48" l="1"/>
  <c r="AB45" i="48" s="1"/>
  <c r="AE39" i="48"/>
  <c r="AE45" i="48" s="1"/>
  <c r="Z39" i="48"/>
  <c r="Z45" i="48" s="1"/>
  <c r="AA39" i="48"/>
  <c r="AA45" i="48" s="1"/>
  <c r="S39" i="48"/>
  <c r="S45" i="48" s="1"/>
  <c r="F39" i="48"/>
  <c r="F40" i="48" l="1"/>
  <c r="G40" i="48" s="1"/>
  <c r="H40" i="48" s="1"/>
  <c r="I40" i="48" s="1"/>
  <c r="J40" i="48" s="1"/>
  <c r="K40" i="48" s="1"/>
  <c r="L40" i="48" s="1"/>
  <c r="M40" i="48" s="1"/>
  <c r="N40" i="48" s="1"/>
  <c r="O40" i="48" s="1"/>
  <c r="P40" i="48" s="1"/>
  <c r="F45" i="48"/>
  <c r="F46" i="48" s="1"/>
  <c r="G46" i="48" s="1"/>
  <c r="H46" i="48" s="1"/>
  <c r="I46" i="48" s="1"/>
  <c r="J46" i="48" s="1"/>
  <c r="K46" i="48" s="1"/>
  <c r="L46" i="48" s="1"/>
  <c r="M46" i="48" s="1"/>
  <c r="N46" i="48" s="1"/>
  <c r="O46" i="48" s="1"/>
  <c r="P46" i="48" s="1"/>
  <c r="Q39" i="48"/>
  <c r="Q45" i="48" s="1"/>
  <c r="U39" i="48"/>
  <c r="U45" i="48" s="1"/>
  <c r="Q46" i="48" l="1"/>
  <c r="R46" i="48" s="1"/>
  <c r="S46" i="48" s="1"/>
  <c r="T46" i="48" s="1"/>
  <c r="U46" i="48" s="1"/>
  <c r="V46" i="48" s="1"/>
  <c r="W46" i="48" s="1"/>
  <c r="X46" i="48" s="1"/>
  <c r="Y46" i="48" s="1"/>
  <c r="Z46" i="48" s="1"/>
  <c r="AA46" i="48" s="1"/>
  <c r="AB46" i="48" s="1"/>
  <c r="AC46" i="48" s="1"/>
  <c r="AD46" i="48" s="1"/>
  <c r="AE46" i="48" s="1"/>
  <c r="AF39" i="48"/>
  <c r="AF45" i="48" s="1"/>
  <c r="Q40" i="48"/>
  <c r="R40" i="48" s="1"/>
  <c r="S40" i="48" s="1"/>
  <c r="T40" i="48" s="1"/>
  <c r="U40" i="48" s="1"/>
  <c r="V40" i="48" s="1"/>
  <c r="W40" i="48" s="1"/>
  <c r="X40" i="48" s="1"/>
  <c r="Y40" i="48" s="1"/>
  <c r="Z40" i="48" s="1"/>
  <c r="AA40" i="48" s="1"/>
  <c r="AB40" i="48" s="1"/>
  <c r="AC40" i="48" s="1"/>
  <c r="AD40" i="48" s="1"/>
  <c r="AE40" i="48" s="1"/>
  <c r="AF40" i="48" l="1"/>
  <c r="AF46" i="48"/>
  <c r="AG16" i="48" l="1"/>
  <c r="AG39" i="48" l="1"/>
  <c r="AG45" i="48" l="1"/>
  <c r="AG46" i="48" s="1"/>
  <c r="AG40" i="48"/>
  <c r="AH16" i="48" l="1"/>
  <c r="AH39" i="48" l="1"/>
  <c r="AH45" i="48" l="1"/>
  <c r="AH46" i="48" s="1"/>
  <c r="AH40" i="48"/>
  <c r="AI16" i="48" l="1"/>
  <c r="AI39" i="48" l="1"/>
  <c r="AI45" i="48" l="1"/>
  <c r="AI46" i="48" s="1"/>
  <c r="AI40" i="48"/>
  <c r="AJ16" i="48"/>
  <c r="AJ39" i="48" l="1"/>
  <c r="AJ45" i="48" l="1"/>
  <c r="AJ46" i="48" s="1"/>
  <c r="AJ40" i="48"/>
  <c r="AK16" i="48"/>
  <c r="AK39" i="48" l="1"/>
  <c r="AK45" i="48" l="1"/>
  <c r="AK46" i="48" s="1"/>
  <c r="AK40" i="48"/>
  <c r="AL16" i="48" l="1"/>
  <c r="AL39" i="48" l="1"/>
  <c r="AL45" i="48" l="1"/>
  <c r="AL46" i="48" s="1"/>
  <c r="AL40" i="48"/>
  <c r="AM16" i="48" l="1"/>
  <c r="AM39" i="48" l="1"/>
  <c r="AM45" i="48" l="1"/>
  <c r="AM46" i="48" s="1"/>
  <c r="AM40" i="48"/>
  <c r="AN16" i="48" l="1"/>
  <c r="AN39" i="48" l="1"/>
  <c r="AN45" i="48" l="1"/>
  <c r="AN46" i="48" s="1"/>
  <c r="AN40" i="48"/>
  <c r="AO16" i="48" l="1"/>
  <c r="AO39" i="48" l="1"/>
  <c r="AO45" i="48" l="1"/>
  <c r="AO46" i="48" s="1"/>
  <c r="AO40" i="48"/>
  <c r="AP16" i="48" l="1"/>
  <c r="AP39" i="48" l="1"/>
  <c r="AP45" i="48" l="1"/>
  <c r="AP46" i="48" s="1"/>
  <c r="AP40" i="48"/>
  <c r="AQ16" i="48" l="1"/>
  <c r="AQ39" i="48" l="1"/>
  <c r="AQ45" i="48" l="1"/>
  <c r="AQ46" i="48" s="1"/>
  <c r="AQ40" i="48"/>
  <c r="AR16" i="48" l="1"/>
  <c r="AR39" i="48" l="1"/>
  <c r="AS16" i="48" l="1"/>
  <c r="AR45" i="48"/>
  <c r="AR46" i="48" s="1"/>
  <c r="AR40" i="48"/>
  <c r="AS39" i="48" l="1"/>
  <c r="AS45" i="48" s="1"/>
  <c r="AS46" i="48" s="1"/>
  <c r="AT16" i="48" l="1"/>
  <c r="AS40" i="48"/>
  <c r="AT39" i="48" l="1"/>
  <c r="AT45" i="48" s="1"/>
  <c r="AT46" i="48" s="1"/>
  <c r="AT40" i="48" l="1"/>
  <c r="AU16" i="48"/>
  <c r="AU39" i="48" l="1"/>
  <c r="AU40" i="48" s="1"/>
  <c r="AU45" i="48" l="1"/>
  <c r="AU46" i="48" s="1"/>
  <c r="AV16" i="48"/>
  <c r="AV39" i="48" l="1"/>
  <c r="AV45" i="48" l="1"/>
  <c r="AV46" i="48" s="1"/>
  <c r="AV40" i="48"/>
  <c r="BG16" i="48" l="1"/>
  <c r="BD16" i="48"/>
  <c r="BF16" i="48"/>
  <c r="BC16" i="48"/>
  <c r="BE16" i="48"/>
  <c r="AW16" i="48"/>
  <c r="BD39" i="48" l="1"/>
  <c r="BG39" i="48"/>
  <c r="BG45" i="48" s="1"/>
  <c r="BE39" i="48"/>
  <c r="BE45" i="48" s="1"/>
  <c r="BF39" i="48"/>
  <c r="BF45" i="48" s="1"/>
  <c r="BD45" i="48" l="1"/>
  <c r="AW39" i="48" l="1"/>
  <c r="AW40" i="48" s="1"/>
  <c r="AW45" i="48" l="1"/>
  <c r="AW46" i="48" s="1"/>
  <c r="AX16" i="48" l="1"/>
  <c r="AX39" i="48" l="1"/>
  <c r="AX45" i="48" l="1"/>
  <c r="AX40" i="48"/>
  <c r="AY16" i="48"/>
  <c r="AX46" i="48" l="1"/>
  <c r="AY39" i="48" l="1"/>
  <c r="AY45" i="48" l="1"/>
  <c r="AY40" i="48"/>
  <c r="AZ16" i="48"/>
  <c r="AY46" i="48" l="1"/>
  <c r="AZ39" i="48" l="1"/>
  <c r="AZ45" i="48" l="1"/>
  <c r="AZ40" i="48"/>
  <c r="BA16" i="48"/>
  <c r="AZ46" i="48" l="1"/>
  <c r="BA39" i="48" l="1"/>
  <c r="BA45" i="48" l="1"/>
  <c r="BA40" i="48"/>
  <c r="BA46" i="48" l="1"/>
  <c r="BB16" i="48"/>
  <c r="G9" i="11" l="1"/>
  <c r="H51" i="11" l="1"/>
  <c r="BC39" i="48" l="1"/>
  <c r="BC45" i="48" s="1"/>
  <c r="H53" i="11"/>
  <c r="I54" i="11"/>
  <c r="D16" i="48"/>
  <c r="D48" i="48" l="1"/>
  <c r="H57" i="11"/>
  <c r="I53" i="11"/>
  <c r="BB39" i="48" l="1"/>
  <c r="BB40" i="48" l="1"/>
  <c r="BC40" i="48" s="1"/>
  <c r="BD40" i="48" s="1"/>
  <c r="BE40" i="48" s="1"/>
  <c r="BF40" i="48" s="1"/>
  <c r="BG40" i="48" s="1"/>
  <c r="BB45" i="48"/>
  <c r="BB46" i="48" l="1"/>
  <c r="BC46" i="48" s="1"/>
  <c r="BD46" i="48" s="1"/>
  <c r="BE46" i="48" s="1"/>
  <c r="BF46" i="48" s="1"/>
  <c r="BG46" i="48" s="1"/>
</calcChain>
</file>

<file path=xl/sharedStrings.xml><?xml version="1.0" encoding="utf-8"?>
<sst xmlns="http://schemas.openxmlformats.org/spreadsheetml/2006/main" count="225" uniqueCount="157">
  <si>
    <t>IMPORTES</t>
  </si>
  <si>
    <t>Observaciones</t>
  </si>
  <si>
    <t>GASTOS</t>
  </si>
  <si>
    <t>01 TERRENOS Y SOLARES</t>
  </si>
  <si>
    <t>01.02 COMPRAVENTA</t>
  </si>
  <si>
    <t>02 CONSTRUCCIÓN</t>
  </si>
  <si>
    <t>02.01 URBANIZACIÓN</t>
  </si>
  <si>
    <t>02.02 EDIFICACION</t>
  </si>
  <si>
    <t>03 HONORARIOS PROFESIONALES</t>
  </si>
  <si>
    <t>03.01 ARQUITECTOS</t>
  </si>
  <si>
    <t>03.02 ARQUITECTOS TÉCNICOS</t>
  </si>
  <si>
    <t>03.04 OTROS PROFESIONALES</t>
  </si>
  <si>
    <t>04 TASAS/LICENCIAS/TRIBUTOS</t>
  </si>
  <si>
    <t>04.01 TASAS/LICENCIAS/TRIBUTOS</t>
  </si>
  <si>
    <t>05 COSTES FINANCIEROS</t>
  </si>
  <si>
    <t>05.03 EDIFICIO: PRÉSTAMO HIPOTECARIO</t>
  </si>
  <si>
    <t>05.05 AVALES PROMOCIÓN</t>
  </si>
  <si>
    <t>06 PUBLICIDAD Y COMERCIALIZACIÓN</t>
  </si>
  <si>
    <t>06.01 PUBLICIDAD</t>
  </si>
  <si>
    <t>06.02 COMERCIALIZACIÓN</t>
  </si>
  <si>
    <t>07 FORMALIZACIÓN DE DOCUMENTOS</t>
  </si>
  <si>
    <t>07.02 COMPRAVENTA</t>
  </si>
  <si>
    <t>07.05 OBRA NUEVA</t>
  </si>
  <si>
    <t>07.06 DIVISIÓN HORIZONTAL / MATERIAL</t>
  </si>
  <si>
    <t>07.09 AVALES</t>
  </si>
  <si>
    <t>08 GESTIÓN</t>
  </si>
  <si>
    <t>08.02 GESTIÓN DE LA PROMOCIÓN</t>
  </si>
  <si>
    <t>09 SEGUROS</t>
  </si>
  <si>
    <t>09.01 SEGUROS</t>
  </si>
  <si>
    <t>INGRESOS</t>
  </si>
  <si>
    <t>01 VENTAS.</t>
  </si>
  <si>
    <t>RESULTADO</t>
  </si>
  <si>
    <t>07.07 PRÉSTAMO HIPOTECARIO SUELO</t>
  </si>
  <si>
    <t>Gestion</t>
  </si>
  <si>
    <t>10 GASTOS VARIOS E IMPREVISTOS</t>
  </si>
  <si>
    <t>PRESTAMO PROMOTOR</t>
  </si>
  <si>
    <t>07.08 PRÉSTAMO PROMOTOR</t>
  </si>
  <si>
    <t>07.11 CANCELACIONES</t>
  </si>
  <si>
    <t>07.12 ACTA FINAL DE OBRA</t>
  </si>
  <si>
    <t>07.13 ACTA LIBRO DEL EDIFICIO</t>
  </si>
  <si>
    <t>PAGOS</t>
  </si>
  <si>
    <t>ZONA</t>
  </si>
  <si>
    <t>BLOQUE</t>
  </si>
  <si>
    <t>UNIFAMILIAR</t>
  </si>
  <si>
    <t>APS</t>
  </si>
  <si>
    <t>Zona A</t>
  </si>
  <si>
    <t>Zona B</t>
  </si>
  <si>
    <t>Zona C</t>
  </si>
  <si>
    <t>Zona</t>
  </si>
  <si>
    <t>Poblaciones</t>
  </si>
  <si>
    <t>A</t>
  </si>
  <si>
    <t>Almendralejo, Badajoz, Cáceres, Don Benito, Mérida, Navalmoral de la Mata, Plasencia y Villanueva de la Serena.</t>
  </si>
  <si>
    <t>B</t>
  </si>
  <si>
    <t>Arroyo de la Luz, Azuaga, Cabeza del Buey, Calamonte, Campanario, Casar de Cáceres, Castuera, Coria, Fuente del Maestre, Gévora, Guareña, Hervás, Jaraíz de la Vera, Jarandilla de la Vera, Jerez de los Caballeros, Malpartida de Cáceres, Malpartida de Plasencia, Miajadas, Monesterio, Montijo, Moraleja, Olivenza, Puebla de la Calzada, Santos de Maimona, Sierra de Fuentes, Talavera La Real, Talayuela, Trujillo, Valdebotoa, Valdesalor Valencia de Alcántara, Villafranca de los Barros, Villafranco del Guadiana, Zafra.</t>
  </si>
  <si>
    <t>C</t>
  </si>
  <si>
    <t>Viviendas de Precio Concertado</t>
  </si>
  <si>
    <t>Bloque</t>
  </si>
  <si>
    <t>Unifamiliar</t>
  </si>
  <si>
    <t>Viviendas de Protección Oficial de Régimen Especial</t>
  </si>
  <si>
    <t>Suelo cuyo planeamiento de desarrollo está aprobado y que se ubique en las localidades de Badajoz y Cáceres.</t>
  </si>
  <si>
    <t>Resto de municipios de Extremadura y entidades locales menore.</t>
  </si>
  <si>
    <t>Viviendas de Protección Oficial de Régimen General</t>
  </si>
  <si>
    <t>Viviendas del Programa Especial</t>
  </si>
  <si>
    <t>Precio máximo venta (IVA no incluido)</t>
  </si>
  <si>
    <t>Garaje</t>
  </si>
  <si>
    <t>891,20 €/m² de superficie útil</t>
  </si>
  <si>
    <t>si</t>
  </si>
  <si>
    <t>Superficie útil vivienda m²</t>
  </si>
  <si>
    <t>(*) precio máximo m² superficie útil de vivienda (IVA no incluido)</t>
  </si>
  <si>
    <t>precio máximo m² superficie útil (IVA no incluido) Garaje/trastero</t>
  </si>
  <si>
    <t>Mínima</t>
  </si>
  <si>
    <t>Máxima</t>
  </si>
  <si>
    <t>60% del precio máximo m² superficie útil de vivienda (IVA no incluido) para los vinculados y no excedentes.</t>
  </si>
  <si>
    <t>Para los garages y/o trasteros excedentes o no vinculados será el 70%</t>
  </si>
  <si>
    <t>≤ 60</t>
  </si>
  <si>
    <t>&gt; 60</t>
  </si>
  <si>
    <t>≤ 90</t>
  </si>
  <si>
    <t>&gt; 90</t>
  </si>
  <si>
    <t>≤ 120</t>
  </si>
  <si>
    <t>Viviendas Medias</t>
  </si>
  <si>
    <t xml:space="preserve"> </t>
  </si>
  <si>
    <t>VPC</t>
  </si>
  <si>
    <t>U</t>
  </si>
  <si>
    <t>VPORE</t>
  </si>
  <si>
    <t>VPORG</t>
  </si>
  <si>
    <t>VPESP</t>
  </si>
  <si>
    <t>VMED</t>
  </si>
  <si>
    <t>30-60</t>
  </si>
  <si>
    <t>60-90</t>
  </si>
  <si>
    <t>90-120</t>
  </si>
  <si>
    <t>&lt; 2,5</t>
  </si>
  <si>
    <t>&lt; 4,5</t>
  </si>
  <si>
    <t>IFP / IPREM</t>
  </si>
  <si>
    <t>&lt; 6,5</t>
  </si>
  <si>
    <t>p.max.: eq.80 m2util</t>
  </si>
  <si>
    <t>&lt; 7,5</t>
  </si>
  <si>
    <t>IFP &gt; precio / 12</t>
  </si>
  <si>
    <t>IFP &gt; precio / 15</t>
  </si>
  <si>
    <t>VIVIENDA DE PROTECCIÓN OFICIAL REGIMEN ESPECIAL</t>
  </si>
  <si>
    <t>VIVIENDA DE PROTECCIÓN OFICIAL REGIMEN GENERAL</t>
  </si>
  <si>
    <t>VIVIENDAS DE PRECIO CONCERTADO</t>
  </si>
  <si>
    <t>VIVIENDAS MEDIAS</t>
  </si>
  <si>
    <t>VIVIENDAS DE PROGRAMA ESPECIAL</t>
  </si>
  <si>
    <t>VIVIENDAS EN BLOQUE</t>
  </si>
  <si>
    <t>VIVIENDAS UNIFAMILIARES</t>
  </si>
  <si>
    <t>Resto de municipios de Extremadura y entidades locales menores.</t>
  </si>
  <si>
    <t>PROGRAMASVPOEXTREMADURA</t>
  </si>
  <si>
    <t>TIPOEDIFICACIÓN</t>
  </si>
  <si>
    <t>SUPERFICIEUTIL</t>
  </si>
  <si>
    <t>ZONAEXT</t>
  </si>
  <si>
    <t>ZONAEXTREMADURA</t>
  </si>
  <si>
    <t>PROGVIVEXT</t>
  </si>
  <si>
    <t>TIPEDIFEXT</t>
  </si>
  <si>
    <t>SUPUTLEXT</t>
  </si>
  <si>
    <t>90-120 M2 UTIL</t>
  </si>
  <si>
    <t>60-90 M2 UTIL</t>
  </si>
  <si>
    <t>30-60 M2 UTIL</t>
  </si>
  <si>
    <t>Reserva</t>
  </si>
  <si>
    <t>Cuenta de Resultados.</t>
  </si>
  <si>
    <t>10.01 VARIOS E IMPREVISTOS: Cobertura de riesgos adicionales</t>
  </si>
  <si>
    <t>Totales</t>
  </si>
  <si>
    <t>Disposiciones</t>
  </si>
  <si>
    <t>Aplazado</t>
  </si>
  <si>
    <t>Entrega de llaves</t>
  </si>
  <si>
    <t>COBROS</t>
  </si>
  <si>
    <t xml:space="preserve">Contrato </t>
  </si>
  <si>
    <t>Ingresos por Subrogacion</t>
  </si>
  <si>
    <t>Terrenos y Solares</t>
  </si>
  <si>
    <t>Construccion</t>
  </si>
  <si>
    <t>Honorarios Profesionales</t>
  </si>
  <si>
    <t>Tasas/Licencias/Tributos</t>
  </si>
  <si>
    <t>Costes financieros</t>
  </si>
  <si>
    <t>Publicidad y Comercializacion</t>
  </si>
  <si>
    <t>Formalizacion de Documentos</t>
  </si>
  <si>
    <t>Seguros</t>
  </si>
  <si>
    <t>Gastos Varios e Imprevistos</t>
  </si>
  <si>
    <t>IVA soportado</t>
  </si>
  <si>
    <t>IVA repercutido</t>
  </si>
  <si>
    <t>IVA a Pagar o Devolver</t>
  </si>
  <si>
    <t>Cancelaciones</t>
  </si>
  <si>
    <t>RETENCION DE CLIENTES MENSUAL</t>
  </si>
  <si>
    <t>RETENCION DE CLIENTES ACUMULADO</t>
  </si>
  <si>
    <t>RESULTADO MENSUAL</t>
  </si>
  <si>
    <t>RESULTADO ACUMULADO</t>
  </si>
  <si>
    <t>APORTACION FFPP</t>
  </si>
  <si>
    <t>APORTACION FFPP ACUMULADO</t>
  </si>
  <si>
    <t>RESULTADO FINAL MENSUAL</t>
  </si>
  <si>
    <t>RESULTADO FINAL ACUMULADO</t>
  </si>
  <si>
    <t>RESULTADO PROMOCION</t>
  </si>
  <si>
    <t>CUENTA DE TESORERIA PARCELA 15  FASE 1 SAN JOSE DEL PUERTO (CADIZ)</t>
  </si>
  <si>
    <t>05.01 COSTE FINANCIACION EXTERNA</t>
  </si>
  <si>
    <t>Equity total</t>
  </si>
  <si>
    <t>Beneficio Total (Yield)</t>
  </si>
  <si>
    <t>Duracion</t>
  </si>
  <si>
    <t>TIR BRUTA ANUAL</t>
  </si>
  <si>
    <t>Equity Socio Inversor</t>
  </si>
  <si>
    <t xml:space="preserve">05.02 PRESTAMO GRUPO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</si>
</sst>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0.00\ &quot;€&quot;;[Red]\-#,##0.00\ &quot;€&quot;"/>
    <numFmt numFmtId="44" formatCode="_-* #,##0.00\ &quot;€&quot;_-;\-* #,##0.00\ &quot;€&quot;_-;_-* &quot;-&quot;??\ &quot;€&quot;_-;_-@_-"/>
    <numFmt numFmtId="164" formatCode="_-* #,##0.00\ _€_-;\-* #,##0.00\ _€_-;_-* &quot;-&quot;??\ _€_-;_-@_-"/>
    <numFmt numFmtId="168" formatCode="0.0%"/>
    <numFmt numFmtId="171" formatCode="_-* #,##0.00\ [$€-1]_-;\-* #,##0.00\ [$€-1]_-;_-* &quot;-&quot;??\ [$€-1]_-"/>
    <numFmt numFmtId="172" formatCode="#,##0.00\ [$€-1]"/>
    <numFmt numFmtId="173" formatCode="[$-C0A]mmm\-yy;@"/>
    <numFmt numFmtId="174" formatCode="#,##0\ &quot;€&quot;"/>
    <numFmt numFmtId="188" formatCode="#,##0.00\ &quot;€/m2c&quot;"/>
    <numFmt numFmtId="193" formatCode="0\ &quot;meses&quot;"/>
    <numFmt numFmtId="194" formatCode="#,##0\ &quot;años&quot;"/>
    <numFmt numFmtId="202" formatCode="_-* #,##0.00\ [$€]_-;\-* #,##0.00\ [$€]_-;_-* &quot;-&quot;??\ [$€]_-;_-@_-"/>
    <numFmt numFmtId="204" formatCode="#,##0.00000\ &quot;€&quot;;[Red]\-#,##0.00000\ &quot;€&quot;"/>
    <numFmt numFmtId="216" formatCode="_-* #,##0.00\ [$€-C0A]_-;\-* #,##0.00\ [$€-C0A]_-;_-* &quot;-&quot;??\ [$€-C0A]_-;_-@_-"/>
  </numFmts>
  <fonts count="30" x14ac:knownFonts="1">
    <font>
      <sz val="10"/>
      <name val="Arial"/>
    </font>
    <font>
      <sz val="11"/>
      <color theme="1"/>
      <name val="Calibri"/>
      <family val="2"/>
      <scheme val="minor"/>
    </font>
    <font>
      <sz val="8"/>
      <name val="Trebuchet MS"/>
      <family val="2"/>
    </font>
    <font>
      <b/>
      <sz val="8"/>
      <name val="Trebuchet MS"/>
      <family val="2"/>
    </font>
    <font>
      <sz val="11"/>
      <color theme="1"/>
      <name val="Trebuchet MS"/>
      <family val="2"/>
    </font>
    <font>
      <sz val="11"/>
      <name val="Trebuchet MS"/>
      <family val="2"/>
    </font>
    <font>
      <sz val="10"/>
      <name val="Arial"/>
      <family val="2"/>
    </font>
    <font>
      <sz val="8"/>
      <color theme="0"/>
      <name val="Trebuchet MS"/>
      <family val="2"/>
    </font>
    <font>
      <b/>
      <sz val="10"/>
      <name val="Arial"/>
      <family val="2"/>
    </font>
    <font>
      <b/>
      <sz val="8"/>
      <color theme="0"/>
      <name val="Trebuchet MS"/>
      <family val="2"/>
    </font>
    <font>
      <b/>
      <sz val="9"/>
      <name val="Trebuchet MS"/>
      <family val="2"/>
    </font>
    <font>
      <sz val="11"/>
      <color theme="1"/>
      <name val="Calibri"/>
      <family val="2"/>
      <scheme val="minor"/>
    </font>
    <font>
      <sz val="10"/>
      <name val="Arial"/>
      <family val="2"/>
    </font>
    <font>
      <sz val="8"/>
      <name val="Trebuchet MS"/>
      <family val="2"/>
    </font>
    <font>
      <b/>
      <sz val="8"/>
      <name val="Trebuchet MS"/>
      <family val="2"/>
    </font>
    <font>
      <b/>
      <sz val="16"/>
      <name val="Trebuchet MS"/>
      <family val="2"/>
    </font>
    <font>
      <b/>
      <sz val="12"/>
      <name val="Trebuchet MS"/>
      <family val="2"/>
    </font>
    <font>
      <sz val="9"/>
      <name val="Arial"/>
      <family val="2"/>
    </font>
    <font>
      <b/>
      <sz val="9"/>
      <name val="Trebuchet MS"/>
      <family val="2"/>
    </font>
    <font>
      <sz val="9"/>
      <name val="Trebuchet MS"/>
      <family val="2"/>
    </font>
    <font>
      <sz val="9"/>
      <color rgb="FFFF0000"/>
      <name val="Trebuchet MS"/>
      <family val="2"/>
    </font>
    <font>
      <sz val="8"/>
      <color rgb="FFFF0000"/>
      <name val="Trebuchet MS"/>
      <family val="2"/>
    </font>
    <font>
      <i/>
      <sz val="8"/>
      <name val="Trebuchet MS"/>
      <family val="2"/>
    </font>
    <font>
      <sz val="9"/>
      <color theme="0"/>
      <name val="Trebuchet MS"/>
      <family val="2"/>
    </font>
    <font>
      <sz val="8"/>
      <color theme="0"/>
      <name val="Trebuchet MS"/>
      <family val="2"/>
    </font>
    <font>
      <b/>
      <sz val="8"/>
      <color theme="1"/>
      <name val="Trebuchet MS"/>
      <family val="2"/>
    </font>
    <font>
      <b/>
      <sz val="8"/>
      <color theme="0"/>
      <name val="Trebuchet MS"/>
      <family val="2"/>
    </font>
    <font>
      <b/>
      <sz val="8"/>
      <color theme="1" tint="0.499984740745262"/>
      <name val="Trebuchet MS"/>
      <family val="2"/>
    </font>
    <font>
      <b/>
      <i/>
      <u/>
      <sz val="20"/>
      <name val="Trebuchet MS"/>
      <family val="2"/>
    </font>
    <font>
      <b/>
      <i/>
      <u/>
      <sz val="15"/>
      <name val="Trebuchet MS"/>
      <family val="2"/>
    </font>
  </fonts>
  <fills count="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s>
  <borders count="52">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theme="0" tint="-0.34998626667073579"/>
      </bottom>
      <diagonal/>
    </border>
    <border>
      <left/>
      <right style="thin">
        <color indexed="64"/>
      </right>
      <top style="medium">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thin">
        <color indexed="64"/>
      </top>
      <bottom style="thin">
        <color theme="0" tint="-0.34998626667073579"/>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58">
    <xf numFmtId="0" fontId="0" fillId="0" borderId="0"/>
    <xf numFmtId="9" fontId="4" fillId="0" borderId="0" applyFont="0" applyFill="0" applyBorder="0" applyAlignment="0" applyProtection="0"/>
    <xf numFmtId="17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6" fillId="0" borderId="0"/>
    <xf numFmtId="9" fontId="6" fillId="0" borderId="0" applyFont="0" applyFill="0" applyBorder="0" applyAlignment="0" applyProtection="0"/>
    <xf numFmtId="172" fontId="11" fillId="0" borderId="0"/>
    <xf numFmtId="44" fontId="6" fillId="0" borderId="0" applyFont="0" applyFill="0" applyBorder="0" applyAlignment="0" applyProtection="0"/>
    <xf numFmtId="202" fontId="6" fillId="0" borderId="0" applyFont="0" applyFill="0" applyBorder="0" applyAlignment="0" applyProtection="0"/>
    <xf numFmtId="202" fontId="6" fillId="0" borderId="0" applyFont="0" applyFill="0" applyBorder="0" applyAlignment="0" applyProtection="0"/>
    <xf numFmtId="164"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cellStyleXfs>
  <cellXfs count="232">
    <xf numFmtId="0" fontId="0" fillId="0" borderId="0" xfId="0"/>
    <xf numFmtId="4" fontId="2" fillId="0" borderId="0" xfId="0" applyNumberFormat="1" applyFont="1" applyAlignment="1">
      <alignment vertical="center"/>
    </xf>
    <xf numFmtId="0" fontId="6" fillId="0" borderId="0" xfId="0" applyFont="1" applyAlignment="1">
      <alignment horizontal="center" wrapText="1"/>
    </xf>
    <xf numFmtId="8" fontId="6" fillId="0" borderId="0" xfId="0" applyNumberFormat="1" applyFont="1" applyAlignment="1">
      <alignment horizontal="center" wrapText="1"/>
    </xf>
    <xf numFmtId="0" fontId="6" fillId="0" borderId="0" xfId="0" applyFont="1" applyAlignment="1">
      <alignment horizontal="left" wrapText="1"/>
    </xf>
    <xf numFmtId="0" fontId="6" fillId="0" borderId="0" xfId="0" applyFont="1" applyAlignment="1">
      <alignment horizontal="center" vertical="center" wrapText="1"/>
    </xf>
    <xf numFmtId="0" fontId="0" fillId="0" borderId="0" xfId="0" applyAlignment="1">
      <alignment horizontal="center" wrapText="1"/>
    </xf>
    <xf numFmtId="8" fontId="0" fillId="0" borderId="0" xfId="0" applyNumberFormat="1" applyAlignment="1">
      <alignment horizontal="center" wrapText="1"/>
    </xf>
    <xf numFmtId="0" fontId="8" fillId="0" borderId="0" xfId="0" applyFont="1"/>
    <xf numFmtId="0" fontId="6" fillId="0" borderId="0" xfId="0" applyFont="1"/>
    <xf numFmtId="0" fontId="0" fillId="0" borderId="3" xfId="0" applyBorder="1" applyAlignment="1">
      <alignment horizontal="center"/>
    </xf>
    <xf numFmtId="0" fontId="0" fillId="0" borderId="0" xfId="0" applyAlignment="1">
      <alignment horizontal="center"/>
    </xf>
    <xf numFmtId="0" fontId="6" fillId="0" borderId="2" xfId="0" applyFont="1" applyBorder="1" applyAlignment="1">
      <alignment horizontal="center"/>
    </xf>
    <xf numFmtId="0" fontId="6" fillId="0" borderId="7" xfId="0" applyFont="1" applyBorder="1" applyAlignment="1">
      <alignment horizontal="center"/>
    </xf>
    <xf numFmtId="0" fontId="0" fillId="0" borderId="15" xfId="0" applyBorder="1" applyAlignment="1">
      <alignment horizontal="center"/>
    </xf>
    <xf numFmtId="8" fontId="6" fillId="0" borderId="8" xfId="0" applyNumberFormat="1" applyFont="1" applyBorder="1" applyAlignment="1">
      <alignment horizontal="right" wrapText="1"/>
    </xf>
    <xf numFmtId="8" fontId="6" fillId="0" borderId="9" xfId="0" applyNumberFormat="1" applyFont="1" applyBorder="1" applyAlignment="1">
      <alignment horizontal="right" wrapText="1"/>
    </xf>
    <xf numFmtId="8" fontId="6" fillId="0" borderId="10" xfId="0" applyNumberFormat="1" applyFont="1" applyBorder="1" applyAlignment="1">
      <alignment horizontal="right" wrapText="1"/>
    </xf>
    <xf numFmtId="8" fontId="6" fillId="0" borderId="14" xfId="0" applyNumberFormat="1" applyFont="1" applyBorder="1" applyAlignment="1">
      <alignment horizontal="right" wrapText="1"/>
    </xf>
    <xf numFmtId="8" fontId="6" fillId="0" borderId="0" xfId="0" applyNumberFormat="1" applyFont="1" applyAlignment="1">
      <alignment horizontal="right" wrapText="1"/>
    </xf>
    <xf numFmtId="8" fontId="6" fillId="0" borderId="16" xfId="0" applyNumberFormat="1" applyFont="1" applyBorder="1" applyAlignment="1">
      <alignment horizontal="right" wrapText="1"/>
    </xf>
    <xf numFmtId="8" fontId="6" fillId="0" borderId="11" xfId="0" applyNumberFormat="1" applyFont="1" applyBorder="1" applyAlignment="1">
      <alignment horizontal="right" wrapText="1"/>
    </xf>
    <xf numFmtId="8" fontId="6" fillId="0" borderId="12" xfId="0" applyNumberFormat="1" applyFont="1" applyBorder="1" applyAlignment="1">
      <alignment horizontal="right" wrapText="1"/>
    </xf>
    <xf numFmtId="8" fontId="6" fillId="0" borderId="13" xfId="0" applyNumberFormat="1" applyFont="1" applyBorder="1" applyAlignment="1">
      <alignment horizontal="right" wrapText="1"/>
    </xf>
    <xf numFmtId="0" fontId="6" fillId="0" borderId="8" xfId="0" applyFont="1" applyBorder="1"/>
    <xf numFmtId="0" fontId="0" fillId="0" borderId="10" xfId="0" applyBorder="1"/>
    <xf numFmtId="0" fontId="0" fillId="0" borderId="14" xfId="0" applyBorder="1"/>
    <xf numFmtId="0" fontId="0" fillId="0" borderId="16" xfId="0" applyBorder="1"/>
    <xf numFmtId="0" fontId="0" fillId="0" borderId="11" xfId="0" applyBorder="1"/>
    <xf numFmtId="0" fontId="0" fillId="0" borderId="13" xfId="0" applyBorder="1"/>
    <xf numFmtId="0" fontId="6" fillId="0" borderId="4" xfId="0" applyFont="1" applyBorder="1"/>
    <xf numFmtId="0" fontId="0" fillId="0" borderId="6" xfId="0" applyBorder="1"/>
    <xf numFmtId="0" fontId="0" fillId="0" borderId="9" xfId="0" applyBorder="1"/>
    <xf numFmtId="0" fontId="6" fillId="0" borderId="14" xfId="0" applyFont="1" applyBorder="1"/>
    <xf numFmtId="0" fontId="6" fillId="0" borderId="11" xfId="0" applyFont="1" applyBorder="1"/>
    <xf numFmtId="0" fontId="0" fillId="0" borderId="12" xfId="0" applyBorder="1"/>
    <xf numFmtId="204" fontId="0" fillId="0" borderId="0" xfId="0" applyNumberFormat="1"/>
    <xf numFmtId="0" fontId="6" fillId="0" borderId="10" xfId="0" applyFont="1" applyBorder="1"/>
    <xf numFmtId="0" fontId="6" fillId="0" borderId="13" xfId="0" applyFont="1" applyBorder="1"/>
    <xf numFmtId="0" fontId="6" fillId="0" borderId="16" xfId="0" applyFont="1" applyBorder="1"/>
    <xf numFmtId="0" fontId="6" fillId="0" borderId="8" xfId="0" applyFont="1" applyBorder="1" applyAlignment="1">
      <alignment horizontal="left" wrapText="1"/>
    </xf>
    <xf numFmtId="0" fontId="6" fillId="0" borderId="14" xfId="0" applyFont="1" applyBorder="1" applyAlignment="1">
      <alignment horizontal="left" wrapText="1"/>
    </xf>
    <xf numFmtId="0" fontId="6" fillId="0" borderId="11" xfId="0" applyFont="1" applyBorder="1" applyAlignment="1">
      <alignment horizontal="left" wrapText="1"/>
    </xf>
    <xf numFmtId="8" fontId="6" fillId="0" borderId="4" xfId="0" applyNumberFormat="1" applyFont="1" applyBorder="1" applyAlignment="1">
      <alignment horizontal="right" wrapText="1"/>
    </xf>
    <xf numFmtId="8" fontId="6" fillId="0" borderId="5" xfId="0" applyNumberFormat="1" applyFont="1" applyBorder="1" applyAlignment="1">
      <alignment horizontal="right" wrapText="1"/>
    </xf>
    <xf numFmtId="8" fontId="6" fillId="0" borderId="6" xfId="0" applyNumberFormat="1" applyFont="1" applyBorder="1" applyAlignment="1">
      <alignment horizontal="right" wrapText="1"/>
    </xf>
    <xf numFmtId="0" fontId="0" fillId="0" borderId="7" xfId="0" applyBorder="1"/>
    <xf numFmtId="4" fontId="12" fillId="0" borderId="0" xfId="0" applyNumberFormat="1" applyFont="1"/>
    <xf numFmtId="4" fontId="13" fillId="0" borderId="0" xfId="0" applyNumberFormat="1" applyFont="1" applyAlignment="1">
      <alignment vertical="center"/>
    </xf>
    <xf numFmtId="4" fontId="14" fillId="0" borderId="0" xfId="0" applyNumberFormat="1" applyFont="1" applyAlignment="1">
      <alignment vertical="center"/>
    </xf>
    <xf numFmtId="168" fontId="13" fillId="0" borderId="0" xfId="1" applyNumberFormat="1" applyFont="1" applyAlignment="1">
      <alignment vertical="center"/>
    </xf>
    <xf numFmtId="9" fontId="13" fillId="0" borderId="0" xfId="1" applyFont="1" applyFill="1" applyBorder="1" applyAlignment="1">
      <alignment vertical="center"/>
    </xf>
    <xf numFmtId="168" fontId="13" fillId="0" borderId="0" xfId="1" applyNumberFormat="1" applyFont="1" applyFill="1" applyBorder="1" applyAlignment="1">
      <alignment vertical="center"/>
    </xf>
    <xf numFmtId="4" fontId="14" fillId="2" borderId="0" xfId="0" applyNumberFormat="1" applyFont="1" applyFill="1" applyAlignment="1">
      <alignment vertical="center"/>
    </xf>
    <xf numFmtId="168" fontId="13" fillId="0" borderId="0" xfId="1" applyNumberFormat="1" applyFont="1" applyBorder="1" applyAlignment="1">
      <alignment vertical="center"/>
    </xf>
    <xf numFmtId="4" fontId="17" fillId="0" borderId="0" xfId="0" applyNumberFormat="1" applyFont="1"/>
    <xf numFmtId="4" fontId="18" fillId="2" borderId="12" xfId="0" applyNumberFormat="1" applyFont="1" applyFill="1" applyBorder="1" applyAlignment="1">
      <alignment horizontal="left" vertical="center"/>
    </xf>
    <xf numFmtId="3" fontId="18" fillId="0" borderId="12" xfId="0" applyNumberFormat="1" applyFont="1" applyBorder="1" applyAlignment="1">
      <alignment vertical="center"/>
    </xf>
    <xf numFmtId="4" fontId="18" fillId="0" borderId="12" xfId="0" applyNumberFormat="1" applyFont="1" applyBorder="1" applyAlignment="1">
      <alignment vertical="center"/>
    </xf>
    <xf numFmtId="4" fontId="14" fillId="0" borderId="12" xfId="0" applyNumberFormat="1" applyFont="1" applyBorder="1" applyAlignment="1">
      <alignment vertical="center"/>
    </xf>
    <xf numFmtId="168" fontId="19" fillId="0" borderId="0" xfId="1" applyNumberFormat="1" applyFont="1" applyFill="1" applyBorder="1" applyAlignment="1">
      <alignment vertical="center"/>
    </xf>
    <xf numFmtId="4" fontId="19" fillId="0" borderId="6" xfId="0" applyNumberFormat="1" applyFont="1" applyBorder="1" applyAlignment="1">
      <alignment vertical="center"/>
    </xf>
    <xf numFmtId="4" fontId="19" fillId="0" borderId="0" xfId="0" applyNumberFormat="1" applyFont="1" applyAlignment="1">
      <alignment vertical="center"/>
    </xf>
    <xf numFmtId="4" fontId="19" fillId="0" borderId="7" xfId="0" applyNumberFormat="1" applyFont="1" applyBorder="1" applyAlignment="1">
      <alignment vertical="center"/>
    </xf>
    <xf numFmtId="4" fontId="19" fillId="0" borderId="0" xfId="0" applyNumberFormat="1" applyFont="1" applyAlignment="1">
      <alignment horizontal="right" vertical="center"/>
    </xf>
    <xf numFmtId="4" fontId="18" fillId="0" borderId="0" xfId="0" applyNumberFormat="1" applyFont="1" applyAlignment="1">
      <alignment horizontal="left" vertical="center"/>
    </xf>
    <xf numFmtId="9" fontId="18" fillId="0" borderId="0" xfId="1" applyFont="1" applyFill="1" applyBorder="1" applyAlignment="1">
      <alignment vertical="center"/>
    </xf>
    <xf numFmtId="3" fontId="18" fillId="0" borderId="0" xfId="0" applyNumberFormat="1" applyFont="1" applyAlignment="1">
      <alignment vertical="center"/>
    </xf>
    <xf numFmtId="4" fontId="19" fillId="0" borderId="18" xfId="0" applyNumberFormat="1" applyFont="1" applyBorder="1" applyAlignment="1">
      <alignment vertical="center"/>
    </xf>
    <xf numFmtId="4" fontId="18" fillId="0" borderId="18" xfId="0" applyNumberFormat="1" applyFont="1" applyBorder="1" applyAlignment="1">
      <alignment horizontal="left" vertical="center"/>
    </xf>
    <xf numFmtId="3" fontId="18" fillId="0" borderId="18" xfId="0" applyNumberFormat="1" applyFont="1" applyBorder="1" applyAlignment="1">
      <alignment vertical="center"/>
    </xf>
    <xf numFmtId="2" fontId="20" fillId="0" borderId="18" xfId="0" applyNumberFormat="1" applyFont="1" applyBorder="1" applyAlignment="1">
      <alignment vertical="center"/>
    </xf>
    <xf numFmtId="4" fontId="19" fillId="0" borderId="18" xfId="0" applyNumberFormat="1" applyFont="1" applyBorder="1" applyAlignment="1" applyProtection="1">
      <alignment vertical="center" wrapText="1"/>
      <protection locked="0"/>
    </xf>
    <xf numFmtId="10" fontId="19" fillId="0" borderId="0" xfId="1" applyNumberFormat="1" applyFont="1" applyFill="1" applyAlignment="1">
      <alignment vertical="center"/>
    </xf>
    <xf numFmtId="4" fontId="14" fillId="0" borderId="0" xfId="0" applyNumberFormat="1" applyFont="1" applyAlignment="1">
      <alignment horizontal="left" vertical="center"/>
    </xf>
    <xf numFmtId="3" fontId="14" fillId="0" borderId="0" xfId="0" applyNumberFormat="1" applyFont="1" applyAlignment="1">
      <alignment vertical="center"/>
    </xf>
    <xf numFmtId="4" fontId="13" fillId="0" borderId="0" xfId="0" applyNumberFormat="1" applyFont="1" applyAlignment="1" applyProtection="1">
      <alignment vertical="center" wrapText="1"/>
      <protection locked="0"/>
    </xf>
    <xf numFmtId="4" fontId="13" fillId="0" borderId="10" xfId="0" applyNumberFormat="1" applyFont="1" applyBorder="1" applyAlignment="1">
      <alignment vertical="center"/>
    </xf>
    <xf numFmtId="4" fontId="13" fillId="0" borderId="2" xfId="0" applyNumberFormat="1" applyFont="1" applyBorder="1" applyAlignment="1">
      <alignment vertical="center"/>
    </xf>
    <xf numFmtId="10" fontId="13" fillId="0" borderId="0" xfId="1" applyNumberFormat="1" applyFont="1" applyAlignment="1">
      <alignment vertical="center"/>
    </xf>
    <xf numFmtId="9" fontId="14" fillId="0" borderId="0" xfId="1" applyFont="1" applyFill="1" applyBorder="1" applyAlignment="1">
      <alignment vertical="center"/>
    </xf>
    <xf numFmtId="3" fontId="13" fillId="0" borderId="0" xfId="0" applyNumberFormat="1" applyFont="1" applyAlignment="1">
      <alignment vertical="center"/>
    </xf>
    <xf numFmtId="4" fontId="13" fillId="0" borderId="16" xfId="0" applyNumberFormat="1" applyFont="1" applyBorder="1" applyAlignment="1">
      <alignment vertical="center"/>
    </xf>
    <xf numFmtId="4" fontId="13" fillId="0" borderId="15" xfId="0" applyNumberFormat="1" applyFont="1" applyBorder="1" applyAlignment="1">
      <alignment vertical="center"/>
    </xf>
    <xf numFmtId="9" fontId="13" fillId="0" borderId="0" xfId="1" applyFont="1" applyAlignment="1">
      <alignment vertical="center"/>
    </xf>
    <xf numFmtId="168" fontId="19" fillId="0" borderId="0" xfId="1" applyNumberFormat="1" applyFont="1" applyBorder="1" applyAlignment="1">
      <alignment vertical="center"/>
    </xf>
    <xf numFmtId="10" fontId="19" fillId="0" borderId="0" xfId="1" applyNumberFormat="1" applyFont="1" applyAlignment="1">
      <alignment vertical="center"/>
    </xf>
    <xf numFmtId="4" fontId="21" fillId="0" borderId="0" xfId="448" applyNumberFormat="1" applyFont="1" applyAlignment="1">
      <alignment horizontal="right" vertical="center"/>
    </xf>
    <xf numFmtId="4" fontId="22" fillId="0" borderId="0" xfId="448" applyNumberFormat="1" applyFont="1" applyAlignment="1">
      <alignment horizontal="right" vertical="center"/>
    </xf>
    <xf numFmtId="4" fontId="21" fillId="0" borderId="0" xfId="0" applyNumberFormat="1" applyFont="1" applyAlignment="1">
      <alignment vertical="center"/>
    </xf>
    <xf numFmtId="4" fontId="18" fillId="0" borderId="18" xfId="0" applyNumberFormat="1" applyFont="1" applyBorder="1" applyAlignment="1">
      <alignment vertical="center"/>
    </xf>
    <xf numFmtId="4" fontId="14" fillId="0" borderId="0" xfId="0" applyNumberFormat="1" applyFont="1" applyAlignment="1">
      <alignment horizontal="right" vertical="center"/>
    </xf>
    <xf numFmtId="174" fontId="14" fillId="0" borderId="0" xfId="0" applyNumberFormat="1" applyFont="1" applyAlignment="1">
      <alignment vertical="center"/>
    </xf>
    <xf numFmtId="188" fontId="13" fillId="0" borderId="0" xfId="0" applyNumberFormat="1" applyFont="1" applyAlignment="1">
      <alignment vertical="center"/>
    </xf>
    <xf numFmtId="4" fontId="13" fillId="0" borderId="0" xfId="0" applyNumberFormat="1" applyFont="1" applyAlignment="1">
      <alignment vertical="center" wrapText="1"/>
    </xf>
    <xf numFmtId="9" fontId="13" fillId="0" borderId="0" xfId="1" applyFont="1" applyFill="1" applyBorder="1" applyAlignment="1" applyProtection="1">
      <alignment horizontal="left" vertical="center" wrapText="1"/>
      <protection locked="0"/>
    </xf>
    <xf numFmtId="4" fontId="13" fillId="0" borderId="0" xfId="0" applyNumberFormat="1" applyFont="1" applyAlignment="1">
      <alignment horizontal="left" vertical="center"/>
    </xf>
    <xf numFmtId="4" fontId="13" fillId="0" borderId="0" xfId="0" applyNumberFormat="1" applyFont="1" applyAlignment="1">
      <alignment horizontal="right" vertical="center"/>
    </xf>
    <xf numFmtId="4" fontId="13" fillId="0" borderId="0" xfId="0" applyNumberFormat="1" applyFont="1" applyAlignment="1" applyProtection="1">
      <alignment vertical="center"/>
      <protection locked="0"/>
    </xf>
    <xf numFmtId="4" fontId="13" fillId="0" borderId="0" xfId="1" applyNumberFormat="1" applyFont="1" applyFill="1" applyBorder="1" applyAlignment="1">
      <alignment vertical="center"/>
    </xf>
    <xf numFmtId="4" fontId="13" fillId="0" borderId="0" xfId="0" applyNumberFormat="1" applyFont="1" applyAlignment="1" applyProtection="1">
      <alignment horizontal="left" vertical="center"/>
      <protection locked="0"/>
    </xf>
    <xf numFmtId="4" fontId="21" fillId="0" borderId="0" xfId="0" applyNumberFormat="1" applyFont="1" applyAlignment="1">
      <alignment horizontal="left" vertical="center"/>
    </xf>
    <xf numFmtId="3" fontId="18" fillId="7" borderId="18" xfId="0" applyNumberFormat="1" applyFont="1" applyFill="1" applyBorder="1" applyAlignment="1">
      <alignment vertical="center"/>
    </xf>
    <xf numFmtId="10" fontId="23" fillId="0" borderId="18" xfId="1" applyNumberFormat="1" applyFont="1" applyFill="1" applyBorder="1" applyAlignment="1">
      <alignment vertical="center"/>
    </xf>
    <xf numFmtId="3" fontId="25" fillId="0" borderId="0" xfId="0" applyNumberFormat="1" applyFont="1" applyAlignment="1">
      <alignment vertical="center"/>
    </xf>
    <xf numFmtId="194" fontId="13" fillId="0" borderId="0" xfId="0" applyNumberFormat="1" applyFont="1" applyAlignment="1">
      <alignment vertical="center"/>
    </xf>
    <xf numFmtId="9" fontId="25" fillId="0" borderId="0" xfId="1" applyFont="1" applyFill="1" applyBorder="1" applyAlignment="1">
      <alignment vertical="center"/>
    </xf>
    <xf numFmtId="4" fontId="23" fillId="0" borderId="18" xfId="0" applyNumberFormat="1" applyFont="1" applyBorder="1" applyAlignment="1">
      <alignment vertical="center"/>
    </xf>
    <xf numFmtId="4" fontId="24" fillId="0" borderId="0" xfId="0" applyNumberFormat="1" applyFont="1" applyAlignment="1">
      <alignment vertical="center"/>
    </xf>
    <xf numFmtId="4" fontId="23" fillId="0" borderId="18" xfId="0" applyNumberFormat="1" applyFont="1" applyBorder="1" applyAlignment="1">
      <alignment horizontal="right" vertical="center"/>
    </xf>
    <xf numFmtId="4" fontId="26" fillId="0" borderId="0" xfId="0" applyNumberFormat="1" applyFont="1" applyAlignment="1">
      <alignment horizontal="right" vertical="center"/>
    </xf>
    <xf numFmtId="4" fontId="13" fillId="0" borderId="0" xfId="0" applyNumberFormat="1" applyFont="1" applyAlignment="1" applyProtection="1">
      <alignment horizontal="left" vertical="center" wrapText="1"/>
      <protection locked="0"/>
    </xf>
    <xf numFmtId="168" fontId="23" fillId="0" borderId="18" xfId="1" applyNumberFormat="1" applyFont="1" applyFill="1" applyBorder="1" applyAlignment="1">
      <alignment horizontal="right" vertical="center"/>
    </xf>
    <xf numFmtId="3" fontId="18" fillId="2" borderId="12" xfId="0" applyNumberFormat="1" applyFont="1" applyFill="1" applyBorder="1" applyAlignment="1">
      <alignment vertical="center"/>
    </xf>
    <xf numFmtId="4" fontId="18" fillId="2" borderId="12" xfId="0" applyNumberFormat="1" applyFont="1" applyFill="1" applyBorder="1" applyAlignment="1">
      <alignment vertical="center" wrapText="1"/>
    </xf>
    <xf numFmtId="4" fontId="18" fillId="2" borderId="12" xfId="0" applyNumberFormat="1" applyFont="1" applyFill="1" applyBorder="1" applyAlignment="1" applyProtection="1">
      <alignment vertical="center" wrapText="1"/>
      <protection locked="0"/>
    </xf>
    <xf numFmtId="4" fontId="19" fillId="2" borderId="19" xfId="0" applyNumberFormat="1" applyFont="1" applyFill="1" applyBorder="1" applyAlignment="1">
      <alignment vertical="center"/>
    </xf>
    <xf numFmtId="4" fontId="19" fillId="2" borderId="17" xfId="0" applyNumberFormat="1" applyFont="1" applyFill="1" applyBorder="1" applyAlignment="1">
      <alignment vertical="center"/>
    </xf>
    <xf numFmtId="4" fontId="19" fillId="0" borderId="22" xfId="0" applyNumberFormat="1" applyFont="1" applyBorder="1" applyAlignment="1">
      <alignment vertical="center"/>
    </xf>
    <xf numFmtId="4" fontId="18" fillId="0" borderId="22" xfId="0" applyNumberFormat="1" applyFont="1" applyBorder="1" applyAlignment="1">
      <alignment horizontal="left" vertical="center"/>
    </xf>
    <xf numFmtId="3" fontId="18" fillId="0" borderId="22" xfId="0" applyNumberFormat="1" applyFont="1" applyBorder="1" applyAlignment="1">
      <alignment vertical="center"/>
    </xf>
    <xf numFmtId="4" fontId="19" fillId="0" borderId="22" xfId="0" applyNumberFormat="1" applyFont="1" applyBorder="1" applyAlignment="1" applyProtection="1">
      <alignment vertical="center" wrapText="1"/>
      <protection locked="0"/>
    </xf>
    <xf numFmtId="9" fontId="19" fillId="0" borderId="0" xfId="1" applyFont="1" applyAlignment="1">
      <alignment vertical="center"/>
    </xf>
    <xf numFmtId="4" fontId="19" fillId="0" borderId="0" xfId="0" applyNumberFormat="1" applyFont="1" applyAlignment="1">
      <alignment horizontal="left" vertical="center"/>
    </xf>
    <xf numFmtId="4" fontId="13" fillId="0" borderId="3" xfId="0" applyNumberFormat="1" applyFont="1" applyBorder="1" applyAlignment="1">
      <alignment vertical="center"/>
    </xf>
    <xf numFmtId="4" fontId="14" fillId="0" borderId="0" xfId="0" applyNumberFormat="1" applyFont="1" applyAlignment="1">
      <alignment horizontal="center" vertical="center"/>
    </xf>
    <xf numFmtId="4" fontId="13" fillId="0" borderId="0" xfId="1" applyNumberFormat="1" applyFont="1" applyAlignment="1">
      <alignment vertical="center"/>
    </xf>
    <xf numFmtId="4" fontId="24" fillId="7" borderId="0" xfId="0" applyNumberFormat="1" applyFont="1" applyFill="1" applyAlignment="1">
      <alignment vertical="center"/>
    </xf>
    <xf numFmtId="4" fontId="14" fillId="4" borderId="8" xfId="0" applyNumberFormat="1" applyFont="1" applyFill="1" applyBorder="1" applyAlignment="1">
      <alignment vertical="center"/>
    </xf>
    <xf numFmtId="4" fontId="13" fillId="4" borderId="9" xfId="0" applyNumberFormat="1" applyFont="1" applyFill="1" applyBorder="1" applyAlignment="1">
      <alignment vertical="center"/>
    </xf>
    <xf numFmtId="3" fontId="14" fillId="4" borderId="10" xfId="0" applyNumberFormat="1" applyFont="1" applyFill="1" applyBorder="1" applyAlignment="1">
      <alignment vertical="center"/>
    </xf>
    <xf numFmtId="3" fontId="13" fillId="0" borderId="0" xfId="0" applyNumberFormat="1" applyFont="1" applyAlignment="1">
      <alignment horizontal="center" vertical="center"/>
    </xf>
    <xf numFmtId="4" fontId="26" fillId="7" borderId="0" xfId="0" applyNumberFormat="1" applyFont="1" applyFill="1" applyAlignment="1">
      <alignment vertical="center"/>
    </xf>
    <xf numFmtId="3" fontId="26" fillId="7" borderId="0" xfId="0" applyNumberFormat="1" applyFont="1" applyFill="1" applyAlignment="1">
      <alignment vertical="center"/>
    </xf>
    <xf numFmtId="4" fontId="14" fillId="6" borderId="14" xfId="0" applyNumberFormat="1" applyFont="1" applyFill="1" applyBorder="1" applyAlignment="1">
      <alignment vertical="center"/>
    </xf>
    <xf numFmtId="4" fontId="13" fillId="6" borderId="0" xfId="0" applyNumberFormat="1" applyFont="1" applyFill="1" applyAlignment="1">
      <alignment vertical="center"/>
    </xf>
    <xf numFmtId="3" fontId="14" fillId="6" borderId="16" xfId="0" applyNumberFormat="1" applyFont="1" applyFill="1" applyBorder="1" applyAlignment="1">
      <alignment vertical="center"/>
    </xf>
    <xf numFmtId="4" fontId="26" fillId="5" borderId="11" xfId="0" applyNumberFormat="1" applyFont="1" applyFill="1" applyBorder="1" applyAlignment="1">
      <alignment vertical="center"/>
    </xf>
    <xf numFmtId="4" fontId="24" fillId="5" borderId="12" xfId="0" applyNumberFormat="1" applyFont="1" applyFill="1" applyBorder="1" applyAlignment="1">
      <alignment vertical="center"/>
    </xf>
    <xf numFmtId="3" fontId="26" fillId="5" borderId="13" xfId="0" applyNumberFormat="1" applyFont="1" applyFill="1" applyBorder="1" applyAlignment="1">
      <alignment vertical="center"/>
    </xf>
    <xf numFmtId="4" fontId="13" fillId="0" borderId="0" xfId="0" applyNumberFormat="1" applyFont="1" applyAlignment="1">
      <alignment horizontal="center" vertical="center"/>
    </xf>
    <xf numFmtId="10" fontId="14" fillId="0" borderId="0" xfId="0" applyNumberFormat="1" applyFont="1" applyAlignment="1">
      <alignment vertical="center"/>
    </xf>
    <xf numFmtId="4" fontId="26" fillId="7" borderId="0" xfId="0" applyNumberFormat="1" applyFont="1" applyFill="1" applyAlignment="1">
      <alignment horizontal="right" vertical="center"/>
    </xf>
    <xf numFmtId="10" fontId="26" fillId="7" borderId="0" xfId="0" applyNumberFormat="1" applyFont="1" applyFill="1" applyAlignment="1">
      <alignment vertical="center"/>
    </xf>
    <xf numFmtId="4" fontId="24" fillId="7" borderId="0" xfId="0" applyNumberFormat="1" applyFont="1" applyFill="1" applyAlignment="1">
      <alignment horizontal="right" vertical="center"/>
    </xf>
    <xf numFmtId="3" fontId="24" fillId="7" borderId="0" xfId="0" applyNumberFormat="1" applyFont="1" applyFill="1" applyAlignment="1">
      <alignment vertical="center"/>
    </xf>
    <xf numFmtId="168" fontId="2" fillId="0" borderId="0" xfId="1" applyNumberFormat="1" applyFont="1" applyFill="1" applyBorder="1" applyAlignment="1">
      <alignment vertical="center"/>
    </xf>
    <xf numFmtId="4" fontId="27" fillId="0" borderId="0" xfId="0" applyNumberFormat="1" applyFont="1" applyAlignment="1">
      <alignment horizontal="right" vertical="center"/>
    </xf>
    <xf numFmtId="174" fontId="27" fillId="0" borderId="0" xfId="0" applyNumberFormat="1" applyFont="1" applyAlignment="1">
      <alignment vertical="center"/>
    </xf>
    <xf numFmtId="168" fontId="13" fillId="0" borderId="0" xfId="1" applyNumberFormat="1" applyFont="1" applyAlignment="1">
      <alignment horizontal="left" vertical="center"/>
    </xf>
    <xf numFmtId="4" fontId="2" fillId="0" borderId="0" xfId="0" applyNumberFormat="1" applyFont="1" applyAlignment="1">
      <alignment horizontal="right" vertical="center"/>
    </xf>
    <xf numFmtId="3" fontId="3" fillId="0" borderId="0" xfId="0" applyNumberFormat="1" applyFont="1" applyAlignment="1">
      <alignment vertical="center"/>
    </xf>
    <xf numFmtId="4" fontId="9" fillId="0" borderId="0" xfId="0" applyNumberFormat="1" applyFont="1" applyAlignment="1">
      <alignment vertical="center"/>
    </xf>
    <xf numFmtId="4" fontId="2" fillId="0" borderId="0" xfId="0" applyNumberFormat="1" applyFont="1" applyAlignment="1">
      <alignment horizontal="center" vertical="center"/>
    </xf>
    <xf numFmtId="4" fontId="3" fillId="0" borderId="0" xfId="0" applyNumberFormat="1" applyFont="1" applyAlignment="1">
      <alignment horizontal="right" vertical="center"/>
    </xf>
    <xf numFmtId="10" fontId="3" fillId="0" borderId="0" xfId="0" applyNumberFormat="1" applyFont="1" applyAlignment="1">
      <alignment vertical="center"/>
    </xf>
    <xf numFmtId="4" fontId="7" fillId="0" borderId="0" xfId="0" applyNumberFormat="1" applyFont="1" applyAlignment="1">
      <alignment vertical="center"/>
    </xf>
    <xf numFmtId="4" fontId="3" fillId="0" borderId="0" xfId="0" applyNumberFormat="1" applyFont="1" applyAlignment="1">
      <alignment vertical="center"/>
    </xf>
    <xf numFmtId="0" fontId="19" fillId="0" borderId="0" xfId="0" applyFont="1"/>
    <xf numFmtId="0" fontId="28" fillId="0" borderId="0" xfId="0" applyFont="1"/>
    <xf numFmtId="173" fontId="10" fillId="2" borderId="7" xfId="0" applyNumberFormat="1" applyFont="1" applyFill="1" applyBorder="1" applyAlignment="1">
      <alignment horizontal="center" vertical="center" wrapText="1"/>
    </xf>
    <xf numFmtId="173" fontId="10" fillId="0" borderId="0" xfId="0" applyNumberFormat="1" applyFont="1" applyAlignment="1">
      <alignment horizontal="center" vertical="center" wrapText="1"/>
    </xf>
    <xf numFmtId="0" fontId="19" fillId="2" borderId="4" xfId="0" applyFont="1" applyFill="1" applyBorder="1"/>
    <xf numFmtId="0" fontId="19" fillId="2" borderId="6" xfId="0" applyFont="1" applyFill="1" applyBorder="1"/>
    <xf numFmtId="3" fontId="10" fillId="2" borderId="7" xfId="0" applyNumberFormat="1" applyFont="1" applyFill="1" applyBorder="1" applyAlignment="1">
      <alignment horizontal="right" vertical="center" wrapText="1"/>
    </xf>
    <xf numFmtId="3" fontId="10" fillId="0" borderId="0" xfId="0" applyNumberFormat="1" applyFont="1" applyAlignment="1">
      <alignment horizontal="right" vertical="center" wrapText="1"/>
    </xf>
    <xf numFmtId="3" fontId="10" fillId="2" borderId="6" xfId="0" applyNumberFormat="1" applyFont="1" applyFill="1" applyBorder="1" applyAlignment="1">
      <alignment horizontal="right" vertical="center" wrapText="1"/>
    </xf>
    <xf numFmtId="0" fontId="19" fillId="0" borderId="34" xfId="0" applyFont="1" applyBorder="1"/>
    <xf numFmtId="0" fontId="19" fillId="0" borderId="35" xfId="0" applyFont="1" applyBorder="1"/>
    <xf numFmtId="3" fontId="19" fillId="0" borderId="36" xfId="0" applyNumberFormat="1" applyFont="1" applyBorder="1"/>
    <xf numFmtId="3" fontId="19" fillId="0" borderId="0" xfId="0" applyNumberFormat="1" applyFont="1"/>
    <xf numFmtId="3" fontId="19" fillId="0" borderId="37" xfId="0" applyNumberFormat="1" applyFont="1" applyBorder="1"/>
    <xf numFmtId="3" fontId="19" fillId="0" borderId="38" xfId="0" applyNumberFormat="1" applyFont="1" applyBorder="1"/>
    <xf numFmtId="3" fontId="19" fillId="0" borderId="39" xfId="0" applyNumberFormat="1" applyFont="1" applyBorder="1"/>
    <xf numFmtId="0" fontId="19" fillId="0" borderId="29" xfId="0" applyFont="1" applyBorder="1"/>
    <xf numFmtId="0" fontId="19" fillId="0" borderId="24" xfId="0" applyFont="1" applyBorder="1"/>
    <xf numFmtId="3" fontId="19" fillId="0" borderId="40" xfId="0" applyNumberFormat="1" applyFont="1" applyBorder="1"/>
    <xf numFmtId="3" fontId="19" fillId="0" borderId="41" xfId="0" applyNumberFormat="1" applyFont="1" applyBorder="1"/>
    <xf numFmtId="3" fontId="19" fillId="0" borderId="1" xfId="0" applyNumberFormat="1" applyFont="1" applyBorder="1"/>
    <xf numFmtId="3" fontId="19" fillId="0" borderId="42" xfId="0" applyNumberFormat="1" applyFont="1" applyBorder="1"/>
    <xf numFmtId="0" fontId="19" fillId="0" borderId="25" xfId="0" applyFont="1" applyBorder="1"/>
    <xf numFmtId="0" fontId="19" fillId="0" borderId="26" xfId="0" applyFont="1" applyBorder="1"/>
    <xf numFmtId="3" fontId="19" fillId="0" borderId="43" xfId="0" applyNumberFormat="1" applyFont="1" applyBorder="1"/>
    <xf numFmtId="3" fontId="19" fillId="0" borderId="44" xfId="0" applyNumberFormat="1" applyFont="1" applyBorder="1"/>
    <xf numFmtId="3" fontId="19" fillId="0" borderId="45" xfId="0" applyNumberFormat="1" applyFont="1" applyBorder="1"/>
    <xf numFmtId="3" fontId="19" fillId="0" borderId="46" xfId="0" applyNumberFormat="1" applyFont="1" applyBorder="1"/>
    <xf numFmtId="0" fontId="19" fillId="0" borderId="21" xfId="0" applyFont="1" applyBorder="1"/>
    <xf numFmtId="4" fontId="19" fillId="0" borderId="27" xfId="0" applyNumberFormat="1" applyFont="1" applyBorder="1"/>
    <xf numFmtId="4" fontId="19" fillId="0" borderId="0" xfId="0" applyNumberFormat="1" applyFont="1"/>
    <xf numFmtId="0" fontId="19" fillId="0" borderId="37" xfId="0" applyFont="1" applyBorder="1"/>
    <xf numFmtId="0" fontId="19" fillId="0" borderId="38" xfId="0" applyFont="1" applyBorder="1"/>
    <xf numFmtId="0" fontId="19" fillId="0" borderId="16" xfId="0" applyFont="1" applyBorder="1"/>
    <xf numFmtId="0" fontId="19" fillId="0" borderId="41" xfId="0" applyFont="1" applyBorder="1"/>
    <xf numFmtId="0" fontId="19" fillId="0" borderId="1" xfId="0" applyFont="1" applyBorder="1"/>
    <xf numFmtId="0" fontId="19" fillId="0" borderId="44" xfId="0" applyFont="1" applyBorder="1"/>
    <xf numFmtId="0" fontId="19" fillId="0" borderId="45" xfId="0" applyFont="1" applyBorder="1"/>
    <xf numFmtId="0" fontId="19" fillId="0" borderId="39" xfId="0" applyFont="1" applyBorder="1"/>
    <xf numFmtId="0" fontId="19" fillId="0" borderId="47" xfId="0" applyFont="1" applyBorder="1"/>
    <xf numFmtId="0" fontId="19" fillId="0" borderId="28" xfId="0" applyFont="1" applyBorder="1"/>
    <xf numFmtId="0" fontId="19" fillId="2" borderId="5" xfId="0" applyFont="1" applyFill="1" applyBorder="1"/>
    <xf numFmtId="0" fontId="10" fillId="2" borderId="4" xfId="0" applyFont="1" applyFill="1" applyBorder="1"/>
    <xf numFmtId="3" fontId="10" fillId="2" borderId="6" xfId="0" applyNumberFormat="1" applyFont="1" applyFill="1" applyBorder="1"/>
    <xf numFmtId="3" fontId="19" fillId="0" borderId="35" xfId="0" applyNumberFormat="1" applyFont="1" applyBorder="1"/>
    <xf numFmtId="10" fontId="19" fillId="0" borderId="0" xfId="1" applyNumberFormat="1" applyFont="1"/>
    <xf numFmtId="9" fontId="29" fillId="0" borderId="0" xfId="0" applyNumberFormat="1" applyFont="1"/>
    <xf numFmtId="0" fontId="29" fillId="0" borderId="0" xfId="0" applyFont="1"/>
    <xf numFmtId="216" fontId="13" fillId="0" borderId="0" xfId="1" applyNumberFormat="1" applyFont="1" applyBorder="1" applyAlignment="1">
      <alignment vertical="center"/>
    </xf>
    <xf numFmtId="4" fontId="3" fillId="0" borderId="0" xfId="0" applyNumberFormat="1" applyFont="1" applyAlignment="1">
      <alignment horizontal="left" vertical="center"/>
    </xf>
    <xf numFmtId="0" fontId="19" fillId="0" borderId="20" xfId="0" applyFont="1" applyBorder="1"/>
    <xf numFmtId="3" fontId="19" fillId="0" borderId="49" xfId="0" applyNumberFormat="1" applyFont="1" applyBorder="1"/>
    <xf numFmtId="0" fontId="19" fillId="2" borderId="50" xfId="0" applyFont="1" applyFill="1" applyBorder="1"/>
    <xf numFmtId="3" fontId="10" fillId="2" borderId="48" xfId="0" applyNumberFormat="1" applyFont="1" applyFill="1" applyBorder="1" applyAlignment="1">
      <alignment horizontal="right" vertical="center" wrapText="1"/>
    </xf>
    <xf numFmtId="0" fontId="19" fillId="0" borderId="23" xfId="0" applyFont="1" applyBorder="1"/>
    <xf numFmtId="0" fontId="19" fillId="2" borderId="51" xfId="0" applyFont="1" applyFill="1" applyBorder="1"/>
    <xf numFmtId="193" fontId="13" fillId="0" borderId="0" xfId="0" applyNumberFormat="1" applyFont="1" applyAlignment="1">
      <alignment vertical="center"/>
    </xf>
    <xf numFmtId="10" fontId="13" fillId="0" borderId="0" xfId="1" applyNumberFormat="1" applyFont="1" applyFill="1" applyAlignment="1">
      <alignment vertical="center"/>
    </xf>
    <xf numFmtId="4" fontId="2" fillId="0" borderId="0" xfId="0" applyNumberFormat="1" applyFont="1" applyAlignment="1">
      <alignment horizontal="center" vertical="center"/>
    </xf>
    <xf numFmtId="3" fontId="3" fillId="0" borderId="0" xfId="0" applyNumberFormat="1" applyFont="1" applyAlignment="1">
      <alignment horizontal="center" vertical="center"/>
    </xf>
    <xf numFmtId="4" fontId="16" fillId="0" borderId="0" xfId="0" applyNumberFormat="1" applyFont="1" applyAlignment="1">
      <alignment horizontal="center" vertical="center"/>
    </xf>
    <xf numFmtId="4" fontId="15" fillId="3" borderId="8" xfId="0" applyNumberFormat="1" applyFont="1" applyFill="1" applyBorder="1" applyAlignment="1">
      <alignment horizontal="center" vertical="center"/>
    </xf>
    <xf numFmtId="4" fontId="15" fillId="3" borderId="9" xfId="0" applyNumberFormat="1" applyFont="1" applyFill="1" applyBorder="1" applyAlignment="1">
      <alignment horizontal="center" vertical="center"/>
    </xf>
    <xf numFmtId="4" fontId="15" fillId="3" borderId="30" xfId="0" applyNumberFormat="1" applyFont="1" applyFill="1" applyBorder="1" applyAlignment="1">
      <alignment horizontal="center" vertical="center"/>
    </xf>
    <xf numFmtId="4" fontId="15" fillId="3" borderId="31" xfId="0" applyNumberFormat="1" applyFont="1" applyFill="1" applyBorder="1" applyAlignment="1">
      <alignment horizontal="center" vertical="center"/>
    </xf>
    <xf numFmtId="4" fontId="15" fillId="3" borderId="32" xfId="0" applyNumberFormat="1" applyFont="1" applyFill="1" applyBorder="1" applyAlignment="1">
      <alignment horizontal="center" vertical="center"/>
    </xf>
    <xf numFmtId="4" fontId="15" fillId="3" borderId="33" xfId="0" applyNumberFormat="1" applyFont="1" applyFill="1" applyBorder="1" applyAlignment="1">
      <alignment horizontal="center" vertical="center"/>
    </xf>
    <xf numFmtId="4" fontId="14" fillId="2" borderId="0" xfId="0" applyNumberFormat="1" applyFont="1" applyFill="1" applyAlignment="1">
      <alignment horizontal="center" vertical="center"/>
    </xf>
    <xf numFmtId="4" fontId="13" fillId="2" borderId="3" xfId="0" applyNumberFormat="1" applyFont="1" applyFill="1" applyBorder="1" applyAlignment="1">
      <alignment horizontal="center" vertical="center" wrapText="1"/>
    </xf>
    <xf numFmtId="4" fontId="13" fillId="2" borderId="2" xfId="0" applyNumberFormat="1" applyFont="1" applyFill="1" applyBorder="1" applyAlignment="1">
      <alignment horizontal="center" vertical="center" wrapText="1"/>
    </xf>
    <xf numFmtId="4" fontId="14" fillId="2" borderId="0" xfId="0" applyNumberFormat="1" applyFont="1" applyFill="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0" xfId="0" applyNumberFormat="1" applyFont="1" applyFill="1" applyBorder="1" applyAlignment="1">
      <alignment horizontal="center" vertical="center" wrapText="1"/>
    </xf>
    <xf numFmtId="0" fontId="0" fillId="0" borderId="0" xfId="0" applyAlignment="1">
      <alignment horizontal="center" wrapText="1"/>
    </xf>
  </cellXfs>
  <cellStyles count="458">
    <cellStyle name="Euro" xfId="2" xr:uid="{00000000-0005-0000-0000-000000000000}"/>
    <cellStyle name="Euro 2" xfId="452" xr:uid="{00000000-0005-0000-0000-000001000000}"/>
    <cellStyle name="Euro_031217 Cronograma Palomares1" xfId="453" xr:uid="{00000000-0005-0000-0000-000002000000}"/>
    <cellStyle name="Millares 2" xfId="454" xr:uid="{00000000-0005-0000-0000-000004000000}"/>
    <cellStyle name="Moneda 2" xfId="451" xr:uid="{00000000-0005-0000-0000-000006000000}"/>
    <cellStyle name="Normal" xfId="0" builtinId="0"/>
    <cellStyle name="Normal 10 2" xfId="3" xr:uid="{00000000-0005-0000-0000-000008000000}"/>
    <cellStyle name="Normal 10 3" xfId="4" xr:uid="{00000000-0005-0000-0000-000009000000}"/>
    <cellStyle name="Normal 10 4" xfId="5" xr:uid="{00000000-0005-0000-0000-00000A000000}"/>
    <cellStyle name="Normal 10 5" xfId="6" xr:uid="{00000000-0005-0000-0000-00000B000000}"/>
    <cellStyle name="Normal 100 2" xfId="7" xr:uid="{00000000-0005-0000-0000-00000C000000}"/>
    <cellStyle name="Normal 100 3" xfId="8" xr:uid="{00000000-0005-0000-0000-00000D000000}"/>
    <cellStyle name="Normal 100 4" xfId="9" xr:uid="{00000000-0005-0000-0000-00000E000000}"/>
    <cellStyle name="Normal 100 5" xfId="10" xr:uid="{00000000-0005-0000-0000-00000F000000}"/>
    <cellStyle name="Normal 100 6" xfId="11" xr:uid="{00000000-0005-0000-0000-000010000000}"/>
    <cellStyle name="Normal 100 7" xfId="12" xr:uid="{00000000-0005-0000-0000-000011000000}"/>
    <cellStyle name="Normal 100 8" xfId="13" xr:uid="{00000000-0005-0000-0000-000012000000}"/>
    <cellStyle name="Normal 11 2" xfId="14" xr:uid="{00000000-0005-0000-0000-000013000000}"/>
    <cellStyle name="Normal 11 3" xfId="15" xr:uid="{00000000-0005-0000-0000-000014000000}"/>
    <cellStyle name="Normal 11 4" xfId="16" xr:uid="{00000000-0005-0000-0000-000015000000}"/>
    <cellStyle name="Normal 11 5" xfId="17" xr:uid="{00000000-0005-0000-0000-000016000000}"/>
    <cellStyle name="Normal 11 6" xfId="18" xr:uid="{00000000-0005-0000-0000-000017000000}"/>
    <cellStyle name="Normal 11 7" xfId="19" xr:uid="{00000000-0005-0000-0000-000018000000}"/>
    <cellStyle name="Normal 11 8" xfId="20" xr:uid="{00000000-0005-0000-0000-000019000000}"/>
    <cellStyle name="Normal 12 2" xfId="21" xr:uid="{00000000-0005-0000-0000-00001A000000}"/>
    <cellStyle name="Normal 12 3" xfId="22" xr:uid="{00000000-0005-0000-0000-00001B000000}"/>
    <cellStyle name="Normal 12 4" xfId="23" xr:uid="{00000000-0005-0000-0000-00001C000000}"/>
    <cellStyle name="Normal 12 5" xfId="24" xr:uid="{00000000-0005-0000-0000-00001D000000}"/>
    <cellStyle name="Normal 12 6" xfId="25" xr:uid="{00000000-0005-0000-0000-00001E000000}"/>
    <cellStyle name="Normal 12 7" xfId="26" xr:uid="{00000000-0005-0000-0000-00001F000000}"/>
    <cellStyle name="Normal 12 8" xfId="27" xr:uid="{00000000-0005-0000-0000-000020000000}"/>
    <cellStyle name="Normal 120 2" xfId="28" xr:uid="{00000000-0005-0000-0000-000021000000}"/>
    <cellStyle name="Normal 121 2" xfId="29" xr:uid="{00000000-0005-0000-0000-000022000000}"/>
    <cellStyle name="Normal 126 2" xfId="30" xr:uid="{00000000-0005-0000-0000-000023000000}"/>
    <cellStyle name="Normal 126 3" xfId="31" xr:uid="{00000000-0005-0000-0000-000024000000}"/>
    <cellStyle name="Normal 126 4" xfId="32" xr:uid="{00000000-0005-0000-0000-000025000000}"/>
    <cellStyle name="Normal 126 5" xfId="33" xr:uid="{00000000-0005-0000-0000-000026000000}"/>
    <cellStyle name="Normal 126 6" xfId="34" xr:uid="{00000000-0005-0000-0000-000027000000}"/>
    <cellStyle name="Normal 126 7" xfId="35" xr:uid="{00000000-0005-0000-0000-000028000000}"/>
    <cellStyle name="Normal 126 8" xfId="36" xr:uid="{00000000-0005-0000-0000-000029000000}"/>
    <cellStyle name="Normal 13 2" xfId="37" xr:uid="{00000000-0005-0000-0000-00002A000000}"/>
    <cellStyle name="Normal 13 3" xfId="38" xr:uid="{00000000-0005-0000-0000-00002B000000}"/>
    <cellStyle name="Normal 13 4" xfId="39" xr:uid="{00000000-0005-0000-0000-00002C000000}"/>
    <cellStyle name="Normal 13 5" xfId="40" xr:uid="{00000000-0005-0000-0000-00002D000000}"/>
    <cellStyle name="Normal 13 6" xfId="41" xr:uid="{00000000-0005-0000-0000-00002E000000}"/>
    <cellStyle name="Normal 13 7" xfId="42" xr:uid="{00000000-0005-0000-0000-00002F000000}"/>
    <cellStyle name="Normal 13 8" xfId="43" xr:uid="{00000000-0005-0000-0000-000030000000}"/>
    <cellStyle name="Normal 134 2" xfId="44" xr:uid="{00000000-0005-0000-0000-000031000000}"/>
    <cellStyle name="Normal 134 3" xfId="45" xr:uid="{00000000-0005-0000-0000-000032000000}"/>
    <cellStyle name="Normal 134 4" xfId="46" xr:uid="{00000000-0005-0000-0000-000033000000}"/>
    <cellStyle name="Normal 134 5" xfId="47" xr:uid="{00000000-0005-0000-0000-000034000000}"/>
    <cellStyle name="Normal 134 6" xfId="48" xr:uid="{00000000-0005-0000-0000-000035000000}"/>
    <cellStyle name="Normal 134 7" xfId="49" xr:uid="{00000000-0005-0000-0000-000036000000}"/>
    <cellStyle name="Normal 134 8" xfId="50" xr:uid="{00000000-0005-0000-0000-000037000000}"/>
    <cellStyle name="Normal 14 2" xfId="51" xr:uid="{00000000-0005-0000-0000-000038000000}"/>
    <cellStyle name="Normal 14 3" xfId="52" xr:uid="{00000000-0005-0000-0000-000039000000}"/>
    <cellStyle name="Normal 14 4" xfId="53" xr:uid="{00000000-0005-0000-0000-00003A000000}"/>
    <cellStyle name="Normal 14 5" xfId="54" xr:uid="{00000000-0005-0000-0000-00003B000000}"/>
    <cellStyle name="Normal 14 6" xfId="55" xr:uid="{00000000-0005-0000-0000-00003C000000}"/>
    <cellStyle name="Normal 14 7" xfId="56" xr:uid="{00000000-0005-0000-0000-00003D000000}"/>
    <cellStyle name="Normal 14 8" xfId="57" xr:uid="{00000000-0005-0000-0000-00003E000000}"/>
    <cellStyle name="Normal 140 2" xfId="58" xr:uid="{00000000-0005-0000-0000-00003F000000}"/>
    <cellStyle name="Normal 140 3" xfId="59" xr:uid="{00000000-0005-0000-0000-000040000000}"/>
    <cellStyle name="Normal 140 4" xfId="60" xr:uid="{00000000-0005-0000-0000-000041000000}"/>
    <cellStyle name="Normal 140 5" xfId="61" xr:uid="{00000000-0005-0000-0000-000042000000}"/>
    <cellStyle name="Normal 140 6" xfId="62" xr:uid="{00000000-0005-0000-0000-000043000000}"/>
    <cellStyle name="Normal 140 7" xfId="63" xr:uid="{00000000-0005-0000-0000-000044000000}"/>
    <cellStyle name="Normal 140 8" xfId="64" xr:uid="{00000000-0005-0000-0000-000045000000}"/>
    <cellStyle name="Normal 146 2" xfId="65" xr:uid="{00000000-0005-0000-0000-000046000000}"/>
    <cellStyle name="Normal 146 3" xfId="66" xr:uid="{00000000-0005-0000-0000-000047000000}"/>
    <cellStyle name="Normal 146 4" xfId="67" xr:uid="{00000000-0005-0000-0000-000048000000}"/>
    <cellStyle name="Normal 146 5" xfId="68" xr:uid="{00000000-0005-0000-0000-000049000000}"/>
    <cellStyle name="Normal 146 6" xfId="69" xr:uid="{00000000-0005-0000-0000-00004A000000}"/>
    <cellStyle name="Normal 146 7" xfId="70" xr:uid="{00000000-0005-0000-0000-00004B000000}"/>
    <cellStyle name="Normal 146 8" xfId="71" xr:uid="{00000000-0005-0000-0000-00004C000000}"/>
    <cellStyle name="Normal 151 2" xfId="72" xr:uid="{00000000-0005-0000-0000-00004D000000}"/>
    <cellStyle name="Normal 151 3" xfId="73" xr:uid="{00000000-0005-0000-0000-00004E000000}"/>
    <cellStyle name="Normal 151 4" xfId="74" xr:uid="{00000000-0005-0000-0000-00004F000000}"/>
    <cellStyle name="Normal 151 5" xfId="75" xr:uid="{00000000-0005-0000-0000-000050000000}"/>
    <cellStyle name="Normal 151 6" xfId="76" xr:uid="{00000000-0005-0000-0000-000051000000}"/>
    <cellStyle name="Normal 151 7" xfId="77" xr:uid="{00000000-0005-0000-0000-000052000000}"/>
    <cellStyle name="Normal 152 2" xfId="78" xr:uid="{00000000-0005-0000-0000-000053000000}"/>
    <cellStyle name="Normal 152 3" xfId="79" xr:uid="{00000000-0005-0000-0000-000054000000}"/>
    <cellStyle name="Normal 152 4" xfId="80" xr:uid="{00000000-0005-0000-0000-000055000000}"/>
    <cellStyle name="Normal 152 5" xfId="81" xr:uid="{00000000-0005-0000-0000-000056000000}"/>
    <cellStyle name="Normal 152 6" xfId="82" xr:uid="{00000000-0005-0000-0000-000057000000}"/>
    <cellStyle name="Normal 152 7" xfId="83" xr:uid="{00000000-0005-0000-0000-000058000000}"/>
    <cellStyle name="Normal 153 2" xfId="84" xr:uid="{00000000-0005-0000-0000-000059000000}"/>
    <cellStyle name="Normal 153 3" xfId="85" xr:uid="{00000000-0005-0000-0000-00005A000000}"/>
    <cellStyle name="Normal 153 4" xfId="86" xr:uid="{00000000-0005-0000-0000-00005B000000}"/>
    <cellStyle name="Normal 153 5" xfId="87" xr:uid="{00000000-0005-0000-0000-00005C000000}"/>
    <cellStyle name="Normal 153 6" xfId="88" xr:uid="{00000000-0005-0000-0000-00005D000000}"/>
    <cellStyle name="Normal 153 7" xfId="89" xr:uid="{00000000-0005-0000-0000-00005E000000}"/>
    <cellStyle name="Normal 154 2" xfId="90" xr:uid="{00000000-0005-0000-0000-00005F000000}"/>
    <cellStyle name="Normal 154 3" xfId="91" xr:uid="{00000000-0005-0000-0000-000060000000}"/>
    <cellStyle name="Normal 154 4" xfId="92" xr:uid="{00000000-0005-0000-0000-000061000000}"/>
    <cellStyle name="Normal 154 5" xfId="93" xr:uid="{00000000-0005-0000-0000-000062000000}"/>
    <cellStyle name="Normal 155 2" xfId="94" xr:uid="{00000000-0005-0000-0000-000063000000}"/>
    <cellStyle name="Normal 155 3" xfId="95" xr:uid="{00000000-0005-0000-0000-000064000000}"/>
    <cellStyle name="Normal 155 4" xfId="96" xr:uid="{00000000-0005-0000-0000-000065000000}"/>
    <cellStyle name="Normal 155 5" xfId="97" xr:uid="{00000000-0005-0000-0000-000066000000}"/>
    <cellStyle name="Normal 156 2" xfId="98" xr:uid="{00000000-0005-0000-0000-000067000000}"/>
    <cellStyle name="Normal 156 3" xfId="99" xr:uid="{00000000-0005-0000-0000-000068000000}"/>
    <cellStyle name="Normal 156 4" xfId="100" xr:uid="{00000000-0005-0000-0000-000069000000}"/>
    <cellStyle name="Normal 156 5" xfId="101" xr:uid="{00000000-0005-0000-0000-00006A000000}"/>
    <cellStyle name="Normal 157 2" xfId="102" xr:uid="{00000000-0005-0000-0000-00006B000000}"/>
    <cellStyle name="Normal 157 3" xfId="103" xr:uid="{00000000-0005-0000-0000-00006C000000}"/>
    <cellStyle name="Normal 157 4" xfId="104" xr:uid="{00000000-0005-0000-0000-00006D000000}"/>
    <cellStyle name="Normal 157 5" xfId="105" xr:uid="{00000000-0005-0000-0000-00006E000000}"/>
    <cellStyle name="Normal 158 2" xfId="106" xr:uid="{00000000-0005-0000-0000-00006F000000}"/>
    <cellStyle name="Normal 158 3" xfId="107" xr:uid="{00000000-0005-0000-0000-000070000000}"/>
    <cellStyle name="Normal 158 4" xfId="108" xr:uid="{00000000-0005-0000-0000-000071000000}"/>
    <cellStyle name="Normal 158 5" xfId="109" xr:uid="{00000000-0005-0000-0000-000072000000}"/>
    <cellStyle name="Normal 16 2" xfId="110" xr:uid="{00000000-0005-0000-0000-000073000000}"/>
    <cellStyle name="Normal 16 3" xfId="111" xr:uid="{00000000-0005-0000-0000-000074000000}"/>
    <cellStyle name="Normal 16 4" xfId="112" xr:uid="{00000000-0005-0000-0000-000075000000}"/>
    <cellStyle name="Normal 16 5" xfId="113" xr:uid="{00000000-0005-0000-0000-000076000000}"/>
    <cellStyle name="Normal 16 6" xfId="114" xr:uid="{00000000-0005-0000-0000-000077000000}"/>
    <cellStyle name="Normal 16 7" xfId="115" xr:uid="{00000000-0005-0000-0000-000078000000}"/>
    <cellStyle name="Normal 16 8" xfId="116" xr:uid="{00000000-0005-0000-0000-000079000000}"/>
    <cellStyle name="Normal 161 2" xfId="117" xr:uid="{00000000-0005-0000-0000-00007A000000}"/>
    <cellStyle name="Normal 161 3" xfId="118" xr:uid="{00000000-0005-0000-0000-00007B000000}"/>
    <cellStyle name="Normal 161 4" xfId="119" xr:uid="{00000000-0005-0000-0000-00007C000000}"/>
    <cellStyle name="Normal 161 5" xfId="120" xr:uid="{00000000-0005-0000-0000-00007D000000}"/>
    <cellStyle name="Normal 161 6" xfId="121" xr:uid="{00000000-0005-0000-0000-00007E000000}"/>
    <cellStyle name="Normal 161 7" xfId="122" xr:uid="{00000000-0005-0000-0000-00007F000000}"/>
    <cellStyle name="Normal 162 2" xfId="123" xr:uid="{00000000-0005-0000-0000-000080000000}"/>
    <cellStyle name="Normal 162 3" xfId="124" xr:uid="{00000000-0005-0000-0000-000081000000}"/>
    <cellStyle name="Normal 170 2" xfId="125" xr:uid="{00000000-0005-0000-0000-000082000000}"/>
    <cellStyle name="Normal 170 3" xfId="126" xr:uid="{00000000-0005-0000-0000-000083000000}"/>
    <cellStyle name="Normal 170 4" xfId="127" xr:uid="{00000000-0005-0000-0000-000084000000}"/>
    <cellStyle name="Normal 170 5" xfId="128" xr:uid="{00000000-0005-0000-0000-000085000000}"/>
    <cellStyle name="Normal 170 6" xfId="129" xr:uid="{00000000-0005-0000-0000-000086000000}"/>
    <cellStyle name="Normal 170 7" xfId="130" xr:uid="{00000000-0005-0000-0000-000087000000}"/>
    <cellStyle name="Normal 171 2" xfId="131" xr:uid="{00000000-0005-0000-0000-000088000000}"/>
    <cellStyle name="Normal 171 3" xfId="132" xr:uid="{00000000-0005-0000-0000-000089000000}"/>
    <cellStyle name="Normal 171 4" xfId="133" xr:uid="{00000000-0005-0000-0000-00008A000000}"/>
    <cellStyle name="Normal 171 5" xfId="134" xr:uid="{00000000-0005-0000-0000-00008B000000}"/>
    <cellStyle name="Normal 171 6" xfId="135" xr:uid="{00000000-0005-0000-0000-00008C000000}"/>
    <cellStyle name="Normal 171 7" xfId="136" xr:uid="{00000000-0005-0000-0000-00008D000000}"/>
    <cellStyle name="Normal 172 2" xfId="137" xr:uid="{00000000-0005-0000-0000-00008E000000}"/>
    <cellStyle name="Normal 172 3" xfId="138" xr:uid="{00000000-0005-0000-0000-00008F000000}"/>
    <cellStyle name="Normal 172 4" xfId="139" xr:uid="{00000000-0005-0000-0000-000090000000}"/>
    <cellStyle name="Normal 172 5" xfId="140" xr:uid="{00000000-0005-0000-0000-000091000000}"/>
    <cellStyle name="Normal 172 6" xfId="141" xr:uid="{00000000-0005-0000-0000-000092000000}"/>
    <cellStyle name="Normal 172 7" xfId="142" xr:uid="{00000000-0005-0000-0000-000093000000}"/>
    <cellStyle name="Normal 18 2" xfId="143" xr:uid="{00000000-0005-0000-0000-000094000000}"/>
    <cellStyle name="Normal 18 3" xfId="144" xr:uid="{00000000-0005-0000-0000-000095000000}"/>
    <cellStyle name="Normal 18 4" xfId="145" xr:uid="{00000000-0005-0000-0000-000096000000}"/>
    <cellStyle name="Normal 18 5" xfId="146" xr:uid="{00000000-0005-0000-0000-000097000000}"/>
    <cellStyle name="Normal 18 6" xfId="147" xr:uid="{00000000-0005-0000-0000-000098000000}"/>
    <cellStyle name="Normal 18 7" xfId="148" xr:uid="{00000000-0005-0000-0000-000099000000}"/>
    <cellStyle name="Normal 18 8" xfId="149" xr:uid="{00000000-0005-0000-0000-00009A000000}"/>
    <cellStyle name="Normal 188 2" xfId="150" xr:uid="{00000000-0005-0000-0000-00009B000000}"/>
    <cellStyle name="Normal 188 3" xfId="151" xr:uid="{00000000-0005-0000-0000-00009C000000}"/>
    <cellStyle name="Normal 188 4" xfId="152" xr:uid="{00000000-0005-0000-0000-00009D000000}"/>
    <cellStyle name="Normal 188 5" xfId="153" xr:uid="{00000000-0005-0000-0000-00009E000000}"/>
    <cellStyle name="Normal 189 2" xfId="154" xr:uid="{00000000-0005-0000-0000-00009F000000}"/>
    <cellStyle name="Normal 189 3" xfId="155" xr:uid="{00000000-0005-0000-0000-0000A0000000}"/>
    <cellStyle name="Normal 189 4" xfId="156" xr:uid="{00000000-0005-0000-0000-0000A1000000}"/>
    <cellStyle name="Normal 189 5" xfId="157" xr:uid="{00000000-0005-0000-0000-0000A2000000}"/>
    <cellStyle name="Normal 19 2" xfId="158" xr:uid="{00000000-0005-0000-0000-0000A3000000}"/>
    <cellStyle name="Normal 19 3" xfId="159" xr:uid="{00000000-0005-0000-0000-0000A4000000}"/>
    <cellStyle name="Normal 19 4" xfId="160" xr:uid="{00000000-0005-0000-0000-0000A5000000}"/>
    <cellStyle name="Normal 19 5" xfId="161" xr:uid="{00000000-0005-0000-0000-0000A6000000}"/>
    <cellStyle name="Normal 19 6" xfId="162" xr:uid="{00000000-0005-0000-0000-0000A7000000}"/>
    <cellStyle name="Normal 19 7" xfId="163" xr:uid="{00000000-0005-0000-0000-0000A8000000}"/>
    <cellStyle name="Normal 19 8" xfId="164" xr:uid="{00000000-0005-0000-0000-0000A9000000}"/>
    <cellStyle name="Normal 190 2" xfId="165" xr:uid="{00000000-0005-0000-0000-0000AA000000}"/>
    <cellStyle name="Normal 190 3" xfId="166" xr:uid="{00000000-0005-0000-0000-0000AB000000}"/>
    <cellStyle name="Normal 190 4" xfId="167" xr:uid="{00000000-0005-0000-0000-0000AC000000}"/>
    <cellStyle name="Normal 190 5" xfId="168" xr:uid="{00000000-0005-0000-0000-0000AD000000}"/>
    <cellStyle name="Normal 2" xfId="448" xr:uid="{00000000-0005-0000-0000-0000AE000000}"/>
    <cellStyle name="Normal 2 2" xfId="169" xr:uid="{00000000-0005-0000-0000-0000AF000000}"/>
    <cellStyle name="Normal 2 3" xfId="170" xr:uid="{00000000-0005-0000-0000-0000B0000000}"/>
    <cellStyle name="Normal 2 4" xfId="171" xr:uid="{00000000-0005-0000-0000-0000B1000000}"/>
    <cellStyle name="Normal 2 5" xfId="172" xr:uid="{00000000-0005-0000-0000-0000B2000000}"/>
    <cellStyle name="Normal 20 2" xfId="173" xr:uid="{00000000-0005-0000-0000-0000B3000000}"/>
    <cellStyle name="Normal 20 3" xfId="174" xr:uid="{00000000-0005-0000-0000-0000B4000000}"/>
    <cellStyle name="Normal 20 4" xfId="175" xr:uid="{00000000-0005-0000-0000-0000B5000000}"/>
    <cellStyle name="Normal 20 5" xfId="176" xr:uid="{00000000-0005-0000-0000-0000B6000000}"/>
    <cellStyle name="Normal 20 6" xfId="177" xr:uid="{00000000-0005-0000-0000-0000B7000000}"/>
    <cellStyle name="Normal 20 7" xfId="178" xr:uid="{00000000-0005-0000-0000-0000B8000000}"/>
    <cellStyle name="Normal 20 8" xfId="179" xr:uid="{00000000-0005-0000-0000-0000B9000000}"/>
    <cellStyle name="Normal 201 2" xfId="180" xr:uid="{00000000-0005-0000-0000-0000BA000000}"/>
    <cellStyle name="Normal 201 3" xfId="181" xr:uid="{00000000-0005-0000-0000-0000BB000000}"/>
    <cellStyle name="Normal 201 4" xfId="182" xr:uid="{00000000-0005-0000-0000-0000BC000000}"/>
    <cellStyle name="Normal 201 5" xfId="183" xr:uid="{00000000-0005-0000-0000-0000BD000000}"/>
    <cellStyle name="Normal 205 2" xfId="184" xr:uid="{00000000-0005-0000-0000-0000BE000000}"/>
    <cellStyle name="Normal 205 3" xfId="185" xr:uid="{00000000-0005-0000-0000-0000BF000000}"/>
    <cellStyle name="Normal 205 4" xfId="186" xr:uid="{00000000-0005-0000-0000-0000C0000000}"/>
    <cellStyle name="Normal 205 5" xfId="187" xr:uid="{00000000-0005-0000-0000-0000C1000000}"/>
    <cellStyle name="Normal 207 2" xfId="188" xr:uid="{00000000-0005-0000-0000-0000C2000000}"/>
    <cellStyle name="Normal 207 3" xfId="189" xr:uid="{00000000-0005-0000-0000-0000C3000000}"/>
    <cellStyle name="Normal 207 4" xfId="190" xr:uid="{00000000-0005-0000-0000-0000C4000000}"/>
    <cellStyle name="Normal 207 5" xfId="191" xr:uid="{00000000-0005-0000-0000-0000C5000000}"/>
    <cellStyle name="Normal 208 2" xfId="192" xr:uid="{00000000-0005-0000-0000-0000C6000000}"/>
    <cellStyle name="Normal 208 3" xfId="193" xr:uid="{00000000-0005-0000-0000-0000C7000000}"/>
    <cellStyle name="Normal 208 4" xfId="194" xr:uid="{00000000-0005-0000-0000-0000C8000000}"/>
    <cellStyle name="Normal 208 5" xfId="195" xr:uid="{00000000-0005-0000-0000-0000C9000000}"/>
    <cellStyle name="Normal 209 2" xfId="196" xr:uid="{00000000-0005-0000-0000-0000CA000000}"/>
    <cellStyle name="Normal 209 3" xfId="197" xr:uid="{00000000-0005-0000-0000-0000CB000000}"/>
    <cellStyle name="Normal 209 4" xfId="198" xr:uid="{00000000-0005-0000-0000-0000CC000000}"/>
    <cellStyle name="Normal 209 5" xfId="199" xr:uid="{00000000-0005-0000-0000-0000CD000000}"/>
    <cellStyle name="Normal 21 2" xfId="200" xr:uid="{00000000-0005-0000-0000-0000CE000000}"/>
    <cellStyle name="Normal 21 3" xfId="201" xr:uid="{00000000-0005-0000-0000-0000CF000000}"/>
    <cellStyle name="Normal 21 4" xfId="202" xr:uid="{00000000-0005-0000-0000-0000D0000000}"/>
    <cellStyle name="Normal 21 5" xfId="203" xr:uid="{00000000-0005-0000-0000-0000D1000000}"/>
    <cellStyle name="Normal 21 6" xfId="204" xr:uid="{00000000-0005-0000-0000-0000D2000000}"/>
    <cellStyle name="Normal 21 7" xfId="205" xr:uid="{00000000-0005-0000-0000-0000D3000000}"/>
    <cellStyle name="Normal 21 8" xfId="206" xr:uid="{00000000-0005-0000-0000-0000D4000000}"/>
    <cellStyle name="Normal 210 2" xfId="207" xr:uid="{00000000-0005-0000-0000-0000D5000000}"/>
    <cellStyle name="Normal 210 3" xfId="208" xr:uid="{00000000-0005-0000-0000-0000D6000000}"/>
    <cellStyle name="Normal 210 4" xfId="209" xr:uid="{00000000-0005-0000-0000-0000D7000000}"/>
    <cellStyle name="Normal 210 5" xfId="210" xr:uid="{00000000-0005-0000-0000-0000D8000000}"/>
    <cellStyle name="Normal 211 2" xfId="211" xr:uid="{00000000-0005-0000-0000-0000D9000000}"/>
    <cellStyle name="Normal 211 3" xfId="212" xr:uid="{00000000-0005-0000-0000-0000DA000000}"/>
    <cellStyle name="Normal 211 4" xfId="213" xr:uid="{00000000-0005-0000-0000-0000DB000000}"/>
    <cellStyle name="Normal 211 5" xfId="214" xr:uid="{00000000-0005-0000-0000-0000DC000000}"/>
    <cellStyle name="Normal 215 2" xfId="215" xr:uid="{00000000-0005-0000-0000-0000DD000000}"/>
    <cellStyle name="Normal 215 3" xfId="216" xr:uid="{00000000-0005-0000-0000-0000DE000000}"/>
    <cellStyle name="Normal 215 4" xfId="217" xr:uid="{00000000-0005-0000-0000-0000DF000000}"/>
    <cellStyle name="Normal 215 5" xfId="218" xr:uid="{00000000-0005-0000-0000-0000E0000000}"/>
    <cellStyle name="Normal 218 2" xfId="219" xr:uid="{00000000-0005-0000-0000-0000E1000000}"/>
    <cellStyle name="Normal 218 3" xfId="220" xr:uid="{00000000-0005-0000-0000-0000E2000000}"/>
    <cellStyle name="Normal 218 4" xfId="221" xr:uid="{00000000-0005-0000-0000-0000E3000000}"/>
    <cellStyle name="Normal 218 5" xfId="222" xr:uid="{00000000-0005-0000-0000-0000E4000000}"/>
    <cellStyle name="Normal 23 2" xfId="223" xr:uid="{00000000-0005-0000-0000-0000E5000000}"/>
    <cellStyle name="Normal 23 3" xfId="224" xr:uid="{00000000-0005-0000-0000-0000E6000000}"/>
    <cellStyle name="Normal 23 4" xfId="225" xr:uid="{00000000-0005-0000-0000-0000E7000000}"/>
    <cellStyle name="Normal 23 5" xfId="226" xr:uid="{00000000-0005-0000-0000-0000E8000000}"/>
    <cellStyle name="Normal 23 6" xfId="227" xr:uid="{00000000-0005-0000-0000-0000E9000000}"/>
    <cellStyle name="Normal 23 7" xfId="228" xr:uid="{00000000-0005-0000-0000-0000EA000000}"/>
    <cellStyle name="Normal 23 8" xfId="229" xr:uid="{00000000-0005-0000-0000-0000EB000000}"/>
    <cellStyle name="Normal 28 2" xfId="230" xr:uid="{00000000-0005-0000-0000-0000EC000000}"/>
    <cellStyle name="Normal 28 3" xfId="231" xr:uid="{00000000-0005-0000-0000-0000ED000000}"/>
    <cellStyle name="Normal 28 4" xfId="232" xr:uid="{00000000-0005-0000-0000-0000EE000000}"/>
    <cellStyle name="Normal 28 5" xfId="233" xr:uid="{00000000-0005-0000-0000-0000EF000000}"/>
    <cellStyle name="Normal 28 6" xfId="234" xr:uid="{00000000-0005-0000-0000-0000F0000000}"/>
    <cellStyle name="Normal 28 7" xfId="235" xr:uid="{00000000-0005-0000-0000-0000F1000000}"/>
    <cellStyle name="Normal 28 8" xfId="236" xr:uid="{00000000-0005-0000-0000-0000F2000000}"/>
    <cellStyle name="Normal 29 2" xfId="237" xr:uid="{00000000-0005-0000-0000-0000F3000000}"/>
    <cellStyle name="Normal 29 3" xfId="238" xr:uid="{00000000-0005-0000-0000-0000F4000000}"/>
    <cellStyle name="Normal 29 4" xfId="239" xr:uid="{00000000-0005-0000-0000-0000F5000000}"/>
    <cellStyle name="Normal 29 5" xfId="240" xr:uid="{00000000-0005-0000-0000-0000F6000000}"/>
    <cellStyle name="Normal 29 6" xfId="241" xr:uid="{00000000-0005-0000-0000-0000F7000000}"/>
    <cellStyle name="Normal 29 7" xfId="242" xr:uid="{00000000-0005-0000-0000-0000F8000000}"/>
    <cellStyle name="Normal 29 8" xfId="243" xr:uid="{00000000-0005-0000-0000-0000F9000000}"/>
    <cellStyle name="Normal 3" xfId="450" xr:uid="{00000000-0005-0000-0000-0000FA000000}"/>
    <cellStyle name="Normal 3 2" xfId="244" xr:uid="{00000000-0005-0000-0000-0000FB000000}"/>
    <cellStyle name="Normal 3 3" xfId="245" xr:uid="{00000000-0005-0000-0000-0000FC000000}"/>
    <cellStyle name="Normal 3 4" xfId="246" xr:uid="{00000000-0005-0000-0000-0000FD000000}"/>
    <cellStyle name="Normal 3 5" xfId="247" xr:uid="{00000000-0005-0000-0000-0000FE000000}"/>
    <cellStyle name="Normal 3 6" xfId="248" xr:uid="{00000000-0005-0000-0000-0000FF000000}"/>
    <cellStyle name="Normal 3 7" xfId="249" xr:uid="{00000000-0005-0000-0000-000000010000}"/>
    <cellStyle name="Normal 3 8" xfId="250" xr:uid="{00000000-0005-0000-0000-000001010000}"/>
    <cellStyle name="Normal 30 2" xfId="251" xr:uid="{00000000-0005-0000-0000-000002010000}"/>
    <cellStyle name="Normal 30 3" xfId="252" xr:uid="{00000000-0005-0000-0000-000003010000}"/>
    <cellStyle name="Normal 30 4" xfId="253" xr:uid="{00000000-0005-0000-0000-000004010000}"/>
    <cellStyle name="Normal 30 5" xfId="254" xr:uid="{00000000-0005-0000-0000-000005010000}"/>
    <cellStyle name="Normal 30 6" xfId="255" xr:uid="{00000000-0005-0000-0000-000006010000}"/>
    <cellStyle name="Normal 30 7" xfId="256" xr:uid="{00000000-0005-0000-0000-000007010000}"/>
    <cellStyle name="Normal 30 8" xfId="257" xr:uid="{00000000-0005-0000-0000-000008010000}"/>
    <cellStyle name="Normal 31 2" xfId="258" xr:uid="{00000000-0005-0000-0000-000009010000}"/>
    <cellStyle name="Normal 31 3" xfId="259" xr:uid="{00000000-0005-0000-0000-00000A010000}"/>
    <cellStyle name="Normal 31 4" xfId="260" xr:uid="{00000000-0005-0000-0000-00000B010000}"/>
    <cellStyle name="Normal 31 5" xfId="261" xr:uid="{00000000-0005-0000-0000-00000C010000}"/>
    <cellStyle name="Normal 31 6" xfId="262" xr:uid="{00000000-0005-0000-0000-00000D010000}"/>
    <cellStyle name="Normal 31 7" xfId="263" xr:uid="{00000000-0005-0000-0000-00000E010000}"/>
    <cellStyle name="Normal 31 8" xfId="264" xr:uid="{00000000-0005-0000-0000-00000F010000}"/>
    <cellStyle name="Normal 38 2" xfId="265" xr:uid="{00000000-0005-0000-0000-000010010000}"/>
    <cellStyle name="Normal 38 3" xfId="266" xr:uid="{00000000-0005-0000-0000-000011010000}"/>
    <cellStyle name="Normal 38 4" xfId="267" xr:uid="{00000000-0005-0000-0000-000012010000}"/>
    <cellStyle name="Normal 38 5" xfId="268" xr:uid="{00000000-0005-0000-0000-000013010000}"/>
    <cellStyle name="Normal 38 6" xfId="269" xr:uid="{00000000-0005-0000-0000-000014010000}"/>
    <cellStyle name="Normal 38 7" xfId="270" xr:uid="{00000000-0005-0000-0000-000015010000}"/>
    <cellStyle name="Normal 38 8" xfId="271" xr:uid="{00000000-0005-0000-0000-000016010000}"/>
    <cellStyle name="Normal 39 2" xfId="272" xr:uid="{00000000-0005-0000-0000-000017010000}"/>
    <cellStyle name="Normal 39 3" xfId="273" xr:uid="{00000000-0005-0000-0000-000018010000}"/>
    <cellStyle name="Normal 39 4" xfId="274" xr:uid="{00000000-0005-0000-0000-000019010000}"/>
    <cellStyle name="Normal 39 5" xfId="275" xr:uid="{00000000-0005-0000-0000-00001A010000}"/>
    <cellStyle name="Normal 39 6" xfId="276" xr:uid="{00000000-0005-0000-0000-00001B010000}"/>
    <cellStyle name="Normal 39 7" xfId="277" xr:uid="{00000000-0005-0000-0000-00001C010000}"/>
    <cellStyle name="Normal 39 8" xfId="278" xr:uid="{00000000-0005-0000-0000-00001D010000}"/>
    <cellStyle name="Normal 4" xfId="457" xr:uid="{00000000-0005-0000-0000-00001E010000}"/>
    <cellStyle name="Normal 4 2" xfId="279" xr:uid="{00000000-0005-0000-0000-00001F010000}"/>
    <cellStyle name="Normal 4 3" xfId="280" xr:uid="{00000000-0005-0000-0000-000020010000}"/>
    <cellStyle name="Normal 4 4" xfId="281" xr:uid="{00000000-0005-0000-0000-000021010000}"/>
    <cellStyle name="Normal 4 5" xfId="282" xr:uid="{00000000-0005-0000-0000-000022010000}"/>
    <cellStyle name="Normal 4 6" xfId="283" xr:uid="{00000000-0005-0000-0000-000023010000}"/>
    <cellStyle name="Normal 4 7" xfId="284" xr:uid="{00000000-0005-0000-0000-000024010000}"/>
    <cellStyle name="Normal 4 8" xfId="285" xr:uid="{00000000-0005-0000-0000-000025010000}"/>
    <cellStyle name="Normal 40 2" xfId="286" xr:uid="{00000000-0005-0000-0000-000026010000}"/>
    <cellStyle name="Normal 40 3" xfId="287" xr:uid="{00000000-0005-0000-0000-000027010000}"/>
    <cellStyle name="Normal 40 4" xfId="288" xr:uid="{00000000-0005-0000-0000-000028010000}"/>
    <cellStyle name="Normal 40 5" xfId="289" xr:uid="{00000000-0005-0000-0000-000029010000}"/>
    <cellStyle name="Normal 40 6" xfId="290" xr:uid="{00000000-0005-0000-0000-00002A010000}"/>
    <cellStyle name="Normal 40 7" xfId="291" xr:uid="{00000000-0005-0000-0000-00002B010000}"/>
    <cellStyle name="Normal 40 8" xfId="292" xr:uid="{00000000-0005-0000-0000-00002C010000}"/>
    <cellStyle name="Normal 41 2" xfId="293" xr:uid="{00000000-0005-0000-0000-00002D010000}"/>
    <cellStyle name="Normal 41 3" xfId="294" xr:uid="{00000000-0005-0000-0000-00002E010000}"/>
    <cellStyle name="Normal 41 4" xfId="295" xr:uid="{00000000-0005-0000-0000-00002F010000}"/>
    <cellStyle name="Normal 41 5" xfId="296" xr:uid="{00000000-0005-0000-0000-000030010000}"/>
    <cellStyle name="Normal 41 6" xfId="297" xr:uid="{00000000-0005-0000-0000-000031010000}"/>
    <cellStyle name="Normal 41 7" xfId="298" xr:uid="{00000000-0005-0000-0000-000032010000}"/>
    <cellStyle name="Normal 41 8" xfId="299" xr:uid="{00000000-0005-0000-0000-000033010000}"/>
    <cellStyle name="Normal 42 2" xfId="300" xr:uid="{00000000-0005-0000-0000-000034010000}"/>
    <cellStyle name="Normal 42 3" xfId="301" xr:uid="{00000000-0005-0000-0000-000035010000}"/>
    <cellStyle name="Normal 42 4" xfId="302" xr:uid="{00000000-0005-0000-0000-000036010000}"/>
    <cellStyle name="Normal 42 5" xfId="303" xr:uid="{00000000-0005-0000-0000-000037010000}"/>
    <cellStyle name="Normal 42 6" xfId="304" xr:uid="{00000000-0005-0000-0000-000038010000}"/>
    <cellStyle name="Normal 42 7" xfId="305" xr:uid="{00000000-0005-0000-0000-000039010000}"/>
    <cellStyle name="Normal 42 8" xfId="306" xr:uid="{00000000-0005-0000-0000-00003A010000}"/>
    <cellStyle name="Normal 43 2" xfId="307" xr:uid="{00000000-0005-0000-0000-00003B010000}"/>
    <cellStyle name="Normal 43 3" xfId="308" xr:uid="{00000000-0005-0000-0000-00003C010000}"/>
    <cellStyle name="Normal 43 4" xfId="309" xr:uid="{00000000-0005-0000-0000-00003D010000}"/>
    <cellStyle name="Normal 43 5" xfId="310" xr:uid="{00000000-0005-0000-0000-00003E010000}"/>
    <cellStyle name="Normal 43 6" xfId="311" xr:uid="{00000000-0005-0000-0000-00003F010000}"/>
    <cellStyle name="Normal 43 7" xfId="312" xr:uid="{00000000-0005-0000-0000-000040010000}"/>
    <cellStyle name="Normal 43 8" xfId="313" xr:uid="{00000000-0005-0000-0000-000041010000}"/>
    <cellStyle name="Normal 48 2" xfId="314" xr:uid="{00000000-0005-0000-0000-000042010000}"/>
    <cellStyle name="Normal 48 3" xfId="315" xr:uid="{00000000-0005-0000-0000-000043010000}"/>
    <cellStyle name="Normal 48 4" xfId="316" xr:uid="{00000000-0005-0000-0000-000044010000}"/>
    <cellStyle name="Normal 48 5" xfId="317" xr:uid="{00000000-0005-0000-0000-000045010000}"/>
    <cellStyle name="Normal 48 6" xfId="318" xr:uid="{00000000-0005-0000-0000-000046010000}"/>
    <cellStyle name="Normal 48 7" xfId="319" xr:uid="{00000000-0005-0000-0000-000047010000}"/>
    <cellStyle name="Normal 48 8" xfId="320" xr:uid="{00000000-0005-0000-0000-000048010000}"/>
    <cellStyle name="Normal 5 2" xfId="321" xr:uid="{00000000-0005-0000-0000-000049010000}"/>
    <cellStyle name="Normal 5 3" xfId="322" xr:uid="{00000000-0005-0000-0000-00004A010000}"/>
    <cellStyle name="Normal 5 4" xfId="323" xr:uid="{00000000-0005-0000-0000-00004B010000}"/>
    <cellStyle name="Normal 5 5" xfId="324" xr:uid="{00000000-0005-0000-0000-00004C010000}"/>
    <cellStyle name="Normal 5 6" xfId="325" xr:uid="{00000000-0005-0000-0000-00004D010000}"/>
    <cellStyle name="Normal 5 7" xfId="326" xr:uid="{00000000-0005-0000-0000-00004E010000}"/>
    <cellStyle name="Normal 5 8" xfId="327" xr:uid="{00000000-0005-0000-0000-00004F010000}"/>
    <cellStyle name="Normal 50 2" xfId="328" xr:uid="{00000000-0005-0000-0000-000050010000}"/>
    <cellStyle name="Normal 52 2" xfId="329" xr:uid="{00000000-0005-0000-0000-000051010000}"/>
    <cellStyle name="Normal 52 3" xfId="330" xr:uid="{00000000-0005-0000-0000-000052010000}"/>
    <cellStyle name="Normal 52 4" xfId="331" xr:uid="{00000000-0005-0000-0000-000053010000}"/>
    <cellStyle name="Normal 53 2" xfId="332" xr:uid="{00000000-0005-0000-0000-000054010000}"/>
    <cellStyle name="Normal 53 3" xfId="333" xr:uid="{00000000-0005-0000-0000-000055010000}"/>
    <cellStyle name="Normal 53 4" xfId="334" xr:uid="{00000000-0005-0000-0000-000056010000}"/>
    <cellStyle name="Normal 53 5" xfId="335" xr:uid="{00000000-0005-0000-0000-000057010000}"/>
    <cellStyle name="Normal 53 6" xfId="336" xr:uid="{00000000-0005-0000-0000-000058010000}"/>
    <cellStyle name="Normal 53 7" xfId="337" xr:uid="{00000000-0005-0000-0000-000059010000}"/>
    <cellStyle name="Normal 53 8" xfId="338" xr:uid="{00000000-0005-0000-0000-00005A010000}"/>
    <cellStyle name="Normal 54 2" xfId="339" xr:uid="{00000000-0005-0000-0000-00005B010000}"/>
    <cellStyle name="Normal 54 3" xfId="340" xr:uid="{00000000-0005-0000-0000-00005C010000}"/>
    <cellStyle name="Normal 54 4" xfId="341" xr:uid="{00000000-0005-0000-0000-00005D010000}"/>
    <cellStyle name="Normal 54 5" xfId="342" xr:uid="{00000000-0005-0000-0000-00005E010000}"/>
    <cellStyle name="Normal 54 6" xfId="343" xr:uid="{00000000-0005-0000-0000-00005F010000}"/>
    <cellStyle name="Normal 54 7" xfId="344" xr:uid="{00000000-0005-0000-0000-000060010000}"/>
    <cellStyle name="Normal 54 8" xfId="345" xr:uid="{00000000-0005-0000-0000-000061010000}"/>
    <cellStyle name="Normal 55 2" xfId="346" xr:uid="{00000000-0005-0000-0000-000062010000}"/>
    <cellStyle name="Normal 55 3" xfId="347" xr:uid="{00000000-0005-0000-0000-000063010000}"/>
    <cellStyle name="Normal 55 4" xfId="348" xr:uid="{00000000-0005-0000-0000-000064010000}"/>
    <cellStyle name="Normal 55 5" xfId="349" xr:uid="{00000000-0005-0000-0000-000065010000}"/>
    <cellStyle name="Normal 55 6" xfId="350" xr:uid="{00000000-0005-0000-0000-000066010000}"/>
    <cellStyle name="Normal 55 7" xfId="351" xr:uid="{00000000-0005-0000-0000-000067010000}"/>
    <cellStyle name="Normal 55 8" xfId="352" xr:uid="{00000000-0005-0000-0000-000068010000}"/>
    <cellStyle name="Normal 65 2" xfId="353" xr:uid="{00000000-0005-0000-0000-000069010000}"/>
    <cellStyle name="Normal 65 3" xfId="354" xr:uid="{00000000-0005-0000-0000-00006A010000}"/>
    <cellStyle name="Normal 65 4" xfId="355" xr:uid="{00000000-0005-0000-0000-00006B010000}"/>
    <cellStyle name="Normal 65 5" xfId="356" xr:uid="{00000000-0005-0000-0000-00006C010000}"/>
    <cellStyle name="Normal 65 6" xfId="357" xr:uid="{00000000-0005-0000-0000-00006D010000}"/>
    <cellStyle name="Normal 65 7" xfId="358" xr:uid="{00000000-0005-0000-0000-00006E010000}"/>
    <cellStyle name="Normal 65 8" xfId="359" xr:uid="{00000000-0005-0000-0000-00006F010000}"/>
    <cellStyle name="Normal 66 2" xfId="360" xr:uid="{00000000-0005-0000-0000-000070010000}"/>
    <cellStyle name="Normal 66 3" xfId="361" xr:uid="{00000000-0005-0000-0000-000071010000}"/>
    <cellStyle name="Normal 66 4" xfId="362" xr:uid="{00000000-0005-0000-0000-000072010000}"/>
    <cellStyle name="Normal 66 5" xfId="363" xr:uid="{00000000-0005-0000-0000-000073010000}"/>
    <cellStyle name="Normal 66 6" xfId="364" xr:uid="{00000000-0005-0000-0000-000074010000}"/>
    <cellStyle name="Normal 66 7" xfId="365" xr:uid="{00000000-0005-0000-0000-000075010000}"/>
    <cellStyle name="Normal 66 8" xfId="366" xr:uid="{00000000-0005-0000-0000-000076010000}"/>
    <cellStyle name="Normal 71 2" xfId="367" xr:uid="{00000000-0005-0000-0000-000077010000}"/>
    <cellStyle name="Normal 71 3" xfId="368" xr:uid="{00000000-0005-0000-0000-000078010000}"/>
    <cellStyle name="Normal 71 4" xfId="369" xr:uid="{00000000-0005-0000-0000-000079010000}"/>
    <cellStyle name="Normal 71 5" xfId="370" xr:uid="{00000000-0005-0000-0000-00007A010000}"/>
    <cellStyle name="Normal 71 6" xfId="371" xr:uid="{00000000-0005-0000-0000-00007B010000}"/>
    <cellStyle name="Normal 71 7" xfId="372" xr:uid="{00000000-0005-0000-0000-00007C010000}"/>
    <cellStyle name="Normal 71 8" xfId="373" xr:uid="{00000000-0005-0000-0000-00007D010000}"/>
    <cellStyle name="Normal 72 2" xfId="374" xr:uid="{00000000-0005-0000-0000-00007E010000}"/>
    <cellStyle name="Normal 72 3" xfId="375" xr:uid="{00000000-0005-0000-0000-00007F010000}"/>
    <cellStyle name="Normal 72 4" xfId="376" xr:uid="{00000000-0005-0000-0000-000080010000}"/>
    <cellStyle name="Normal 72 5" xfId="377" xr:uid="{00000000-0005-0000-0000-000081010000}"/>
    <cellStyle name="Normal 72 6" xfId="378" xr:uid="{00000000-0005-0000-0000-000082010000}"/>
    <cellStyle name="Normal 72 7" xfId="379" xr:uid="{00000000-0005-0000-0000-000083010000}"/>
    <cellStyle name="Normal 72 8" xfId="380" xr:uid="{00000000-0005-0000-0000-000084010000}"/>
    <cellStyle name="Normal 75 2" xfId="381" xr:uid="{00000000-0005-0000-0000-000085010000}"/>
    <cellStyle name="Normal 75 3" xfId="382" xr:uid="{00000000-0005-0000-0000-000086010000}"/>
    <cellStyle name="Normal 75 4" xfId="383" xr:uid="{00000000-0005-0000-0000-000087010000}"/>
    <cellStyle name="Normal 75 5" xfId="384" xr:uid="{00000000-0005-0000-0000-000088010000}"/>
    <cellStyle name="Normal 75 6" xfId="385" xr:uid="{00000000-0005-0000-0000-000089010000}"/>
    <cellStyle name="Normal 75 7" xfId="386" xr:uid="{00000000-0005-0000-0000-00008A010000}"/>
    <cellStyle name="Normal 75 8" xfId="387" xr:uid="{00000000-0005-0000-0000-00008B010000}"/>
    <cellStyle name="Normal 76 2" xfId="388" xr:uid="{00000000-0005-0000-0000-00008C010000}"/>
    <cellStyle name="Normal 76 3" xfId="389" xr:uid="{00000000-0005-0000-0000-00008D010000}"/>
    <cellStyle name="Normal 76 4" xfId="390" xr:uid="{00000000-0005-0000-0000-00008E010000}"/>
    <cellStyle name="Normal 76 5" xfId="391" xr:uid="{00000000-0005-0000-0000-00008F010000}"/>
    <cellStyle name="Normal 76 6" xfId="392" xr:uid="{00000000-0005-0000-0000-000090010000}"/>
    <cellStyle name="Normal 76 7" xfId="393" xr:uid="{00000000-0005-0000-0000-000091010000}"/>
    <cellStyle name="Normal 76 8" xfId="394" xr:uid="{00000000-0005-0000-0000-000092010000}"/>
    <cellStyle name="Normal 77 2" xfId="395" xr:uid="{00000000-0005-0000-0000-000093010000}"/>
    <cellStyle name="Normal 77 3" xfId="396" xr:uid="{00000000-0005-0000-0000-000094010000}"/>
    <cellStyle name="Normal 77 4" xfId="397" xr:uid="{00000000-0005-0000-0000-000095010000}"/>
    <cellStyle name="Normal 77 5" xfId="398" xr:uid="{00000000-0005-0000-0000-000096010000}"/>
    <cellStyle name="Normal 77 6" xfId="399" xr:uid="{00000000-0005-0000-0000-000097010000}"/>
    <cellStyle name="Normal 77 7" xfId="400" xr:uid="{00000000-0005-0000-0000-000098010000}"/>
    <cellStyle name="Normal 77 8" xfId="401" xr:uid="{00000000-0005-0000-0000-000099010000}"/>
    <cellStyle name="Normal 78 2" xfId="402" xr:uid="{00000000-0005-0000-0000-00009A010000}"/>
    <cellStyle name="Normal 78 3" xfId="403" xr:uid="{00000000-0005-0000-0000-00009B010000}"/>
    <cellStyle name="Normal 78 4" xfId="404" xr:uid="{00000000-0005-0000-0000-00009C010000}"/>
    <cellStyle name="Normal 8 2" xfId="405" xr:uid="{00000000-0005-0000-0000-00009D010000}"/>
    <cellStyle name="Normal 8 3" xfId="406" xr:uid="{00000000-0005-0000-0000-00009E010000}"/>
    <cellStyle name="Normal 8 4" xfId="407" xr:uid="{00000000-0005-0000-0000-00009F010000}"/>
    <cellStyle name="Normal 8 5" xfId="408" xr:uid="{00000000-0005-0000-0000-0000A0010000}"/>
    <cellStyle name="Normal 8 6" xfId="409" xr:uid="{00000000-0005-0000-0000-0000A1010000}"/>
    <cellStyle name="Normal 8 7" xfId="410" xr:uid="{00000000-0005-0000-0000-0000A2010000}"/>
    <cellStyle name="Normal 8 8" xfId="411" xr:uid="{00000000-0005-0000-0000-0000A3010000}"/>
    <cellStyle name="Normal 81 2" xfId="412" xr:uid="{00000000-0005-0000-0000-0000A4010000}"/>
    <cellStyle name="Normal 81 3" xfId="413" xr:uid="{00000000-0005-0000-0000-0000A5010000}"/>
    <cellStyle name="Normal 81 4" xfId="414" xr:uid="{00000000-0005-0000-0000-0000A6010000}"/>
    <cellStyle name="Normal 81 5" xfId="415" xr:uid="{00000000-0005-0000-0000-0000A7010000}"/>
    <cellStyle name="Normal 81 6" xfId="416" xr:uid="{00000000-0005-0000-0000-0000A8010000}"/>
    <cellStyle name="Normal 81 7" xfId="417" xr:uid="{00000000-0005-0000-0000-0000A9010000}"/>
    <cellStyle name="Normal 81 8" xfId="418" xr:uid="{00000000-0005-0000-0000-0000AA010000}"/>
    <cellStyle name="Normal 83 2" xfId="419" xr:uid="{00000000-0005-0000-0000-0000AB010000}"/>
    <cellStyle name="Normal 83 3" xfId="420" xr:uid="{00000000-0005-0000-0000-0000AC010000}"/>
    <cellStyle name="Normal 83 4" xfId="421" xr:uid="{00000000-0005-0000-0000-0000AD010000}"/>
    <cellStyle name="Normal 83 5" xfId="422" xr:uid="{00000000-0005-0000-0000-0000AE010000}"/>
    <cellStyle name="Normal 83 6" xfId="423" xr:uid="{00000000-0005-0000-0000-0000AF010000}"/>
    <cellStyle name="Normal 83 7" xfId="424" xr:uid="{00000000-0005-0000-0000-0000B0010000}"/>
    <cellStyle name="Normal 83 8" xfId="425" xr:uid="{00000000-0005-0000-0000-0000B1010000}"/>
    <cellStyle name="Normal 88 2" xfId="426" xr:uid="{00000000-0005-0000-0000-0000B2010000}"/>
    <cellStyle name="Normal 88 3" xfId="427" xr:uid="{00000000-0005-0000-0000-0000B3010000}"/>
    <cellStyle name="Normal 88 4" xfId="428" xr:uid="{00000000-0005-0000-0000-0000B4010000}"/>
    <cellStyle name="Normal 88 5" xfId="429" xr:uid="{00000000-0005-0000-0000-0000B5010000}"/>
    <cellStyle name="Normal 88 6" xfId="430" xr:uid="{00000000-0005-0000-0000-0000B6010000}"/>
    <cellStyle name="Normal 88 7" xfId="431" xr:uid="{00000000-0005-0000-0000-0000B7010000}"/>
    <cellStyle name="Normal 88 8" xfId="432" xr:uid="{00000000-0005-0000-0000-0000B8010000}"/>
    <cellStyle name="Normal 9 2" xfId="433" xr:uid="{00000000-0005-0000-0000-0000B9010000}"/>
    <cellStyle name="Normal 9 3" xfId="434" xr:uid="{00000000-0005-0000-0000-0000BA010000}"/>
    <cellStyle name="Normal 9 4" xfId="435" xr:uid="{00000000-0005-0000-0000-0000BB010000}"/>
    <cellStyle name="Normal 9 5" xfId="436" xr:uid="{00000000-0005-0000-0000-0000BC010000}"/>
    <cellStyle name="Normal 9 6" xfId="437" xr:uid="{00000000-0005-0000-0000-0000BD010000}"/>
    <cellStyle name="Normal 9 7" xfId="438" xr:uid="{00000000-0005-0000-0000-0000BE010000}"/>
    <cellStyle name="Normal 9 8" xfId="439" xr:uid="{00000000-0005-0000-0000-0000BF010000}"/>
    <cellStyle name="Normal 94 2" xfId="440" xr:uid="{00000000-0005-0000-0000-0000C0010000}"/>
    <cellStyle name="Normal 94 3" xfId="441" xr:uid="{00000000-0005-0000-0000-0000C1010000}"/>
    <cellStyle name="Normal 94 4" xfId="442" xr:uid="{00000000-0005-0000-0000-0000C2010000}"/>
    <cellStyle name="Normal 94 5" xfId="443" xr:uid="{00000000-0005-0000-0000-0000C3010000}"/>
    <cellStyle name="Normal 94 6" xfId="444" xr:uid="{00000000-0005-0000-0000-0000C4010000}"/>
    <cellStyle name="Normal 94 7" xfId="445" xr:uid="{00000000-0005-0000-0000-0000C5010000}"/>
    <cellStyle name="Normal 94 8" xfId="446" xr:uid="{00000000-0005-0000-0000-0000C6010000}"/>
    <cellStyle name="Porcentaje" xfId="1" builtinId="5"/>
    <cellStyle name="Porcentual 2" xfId="449" xr:uid="{00000000-0005-0000-0000-0000C8010000}"/>
    <cellStyle name="Porcentual 2 2" xfId="447" xr:uid="{00000000-0005-0000-0000-0000C9010000}"/>
    <cellStyle name="Porcentual 3" xfId="455" xr:uid="{00000000-0005-0000-0000-0000CA010000}"/>
    <cellStyle name="Porcentual 4" xfId="456" xr:uid="{00000000-0005-0000-0000-0000CB010000}"/>
  </cellStyles>
  <dxfs count="1">
    <dxf>
      <font>
        <condense val="0"/>
        <extend val="0"/>
        <color indexed="10"/>
      </font>
    </dxf>
  </dxfs>
  <tableStyles count="0" defaultTableStyle="TableStyleMedium9" defaultPivotStyle="PivotStyleLight16"/>
  <colors>
    <mruColors>
      <color rgb="FFFFCCCC"/>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3E875-FD3C-44E3-923B-7571C731CF2D}">
  <sheetPr>
    <pageSetUpPr fitToPage="1"/>
  </sheetPr>
  <dimension ref="B4:BH52"/>
  <sheetViews>
    <sheetView showZeros="0" tabSelected="1" workbookViewId="0"/>
  </sheetViews>
  <sheetFormatPr baseColWidth="10" defaultColWidth="11.42578125" defaultRowHeight="15" outlineLevelCol="1" x14ac:dyDescent="0.35"/>
  <cols>
    <col min="1" max="1" width="4" style="158" customWidth="1"/>
    <col min="2" max="2" width="3" style="158" customWidth="1"/>
    <col min="3" max="3" width="32.7109375" style="158" customWidth="1"/>
    <col min="4" max="4" width="12" style="158" customWidth="1"/>
    <col min="5" max="5" width="4.140625" style="158" customWidth="1"/>
    <col min="6" max="22" width="11.42578125" style="158"/>
    <col min="23" max="23" width="12.7109375" style="158" bestFit="1" customWidth="1"/>
    <col min="24" max="34" width="11.42578125" style="158"/>
    <col min="35" max="49" width="11.42578125" style="158" outlineLevel="1"/>
    <col min="50" max="56" width="11.42578125" style="158" customWidth="1" outlineLevel="1"/>
    <col min="57" max="59" width="11.42578125" style="158" outlineLevel="1"/>
    <col min="60" max="16384" width="11.42578125" style="158"/>
  </cols>
  <sheetData>
    <row r="4" spans="2:60" ht="27.75" x14ac:dyDescent="0.45">
      <c r="F4" s="159" t="s">
        <v>149</v>
      </c>
      <c r="O4" s="159"/>
      <c r="P4" s="159"/>
      <c r="Q4" s="159"/>
      <c r="R4" s="159"/>
      <c r="S4" s="159"/>
      <c r="T4" s="159"/>
      <c r="U4" s="159"/>
      <c r="X4" s="204"/>
      <c r="Y4" s="205"/>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row>
    <row r="6" spans="2:60" x14ac:dyDescent="0.35">
      <c r="D6" s="160" t="s">
        <v>120</v>
      </c>
      <c r="E6" s="161"/>
      <c r="F6" s="160">
        <v>44986</v>
      </c>
      <c r="G6" s="160">
        <v>45017</v>
      </c>
      <c r="H6" s="160">
        <v>45047</v>
      </c>
      <c r="I6" s="160">
        <v>45078</v>
      </c>
      <c r="J6" s="160">
        <v>45108</v>
      </c>
      <c r="K6" s="160">
        <v>45139</v>
      </c>
      <c r="L6" s="160">
        <v>45170</v>
      </c>
      <c r="M6" s="160">
        <v>45200</v>
      </c>
      <c r="N6" s="160">
        <v>45231</v>
      </c>
      <c r="O6" s="160">
        <v>45261</v>
      </c>
      <c r="P6" s="160">
        <v>45292</v>
      </c>
      <c r="Q6" s="160">
        <v>45323</v>
      </c>
      <c r="R6" s="160">
        <v>45352</v>
      </c>
      <c r="S6" s="160">
        <v>45383</v>
      </c>
      <c r="T6" s="160">
        <v>45413</v>
      </c>
      <c r="U6" s="160">
        <v>45444</v>
      </c>
      <c r="V6" s="160">
        <v>45474</v>
      </c>
      <c r="W6" s="160">
        <v>45505</v>
      </c>
      <c r="X6" s="160">
        <v>45536</v>
      </c>
      <c r="Y6" s="160">
        <v>45566</v>
      </c>
      <c r="Z6" s="160">
        <v>45597</v>
      </c>
      <c r="AA6" s="160">
        <v>45627</v>
      </c>
      <c r="AB6" s="160">
        <v>45658</v>
      </c>
      <c r="AC6" s="160">
        <v>45689</v>
      </c>
      <c r="AD6" s="160">
        <v>45717</v>
      </c>
      <c r="AE6" s="160">
        <v>45748</v>
      </c>
      <c r="AF6" s="160">
        <v>45778</v>
      </c>
      <c r="AG6" s="160">
        <v>45809</v>
      </c>
      <c r="AH6" s="160">
        <v>45839</v>
      </c>
      <c r="AI6" s="160">
        <v>45870</v>
      </c>
      <c r="AJ6" s="160">
        <v>45901</v>
      </c>
      <c r="AK6" s="160">
        <v>45931</v>
      </c>
      <c r="AL6" s="160">
        <v>45962</v>
      </c>
      <c r="AM6" s="160">
        <v>45992</v>
      </c>
      <c r="AN6" s="160">
        <v>46023</v>
      </c>
      <c r="AO6" s="160">
        <v>46054</v>
      </c>
      <c r="AP6" s="160">
        <v>46082</v>
      </c>
      <c r="AQ6" s="160">
        <v>46113</v>
      </c>
      <c r="AR6" s="160">
        <v>46143</v>
      </c>
      <c r="AS6" s="160">
        <v>46174</v>
      </c>
      <c r="AT6" s="160">
        <v>46204</v>
      </c>
      <c r="AU6" s="160">
        <v>46235</v>
      </c>
      <c r="AV6" s="160">
        <v>46266</v>
      </c>
      <c r="AW6" s="160">
        <v>46296</v>
      </c>
      <c r="AX6" s="160">
        <v>46327</v>
      </c>
      <c r="AY6" s="160">
        <v>46357</v>
      </c>
      <c r="AZ6" s="160">
        <v>46388</v>
      </c>
      <c r="BA6" s="160">
        <v>46419</v>
      </c>
      <c r="BB6" s="160">
        <v>46447</v>
      </c>
      <c r="BC6" s="160">
        <v>46478</v>
      </c>
      <c r="BD6" s="160">
        <v>46508</v>
      </c>
      <c r="BE6" s="160">
        <v>46539</v>
      </c>
      <c r="BF6" s="160">
        <v>46569</v>
      </c>
      <c r="BG6" s="160">
        <v>46600</v>
      </c>
    </row>
    <row r="7" spans="2:60" x14ac:dyDescent="0.35">
      <c r="B7" s="162" t="s">
        <v>124</v>
      </c>
      <c r="C7" s="163"/>
      <c r="D7" s="164">
        <f>SUM(D8:D12)</f>
        <v>16232000</v>
      </c>
      <c r="E7" s="165"/>
      <c r="F7" s="164">
        <v>0</v>
      </c>
      <c r="G7" s="164">
        <v>0</v>
      </c>
      <c r="H7" s="164">
        <v>0</v>
      </c>
      <c r="I7" s="164">
        <v>0</v>
      </c>
      <c r="J7" s="164">
        <v>38181.818181818177</v>
      </c>
      <c r="K7" s="164">
        <v>32727.272727272724</v>
      </c>
      <c r="L7" s="164">
        <v>32727.272727272724</v>
      </c>
      <c r="M7" s="164">
        <v>8181.8181818181811</v>
      </c>
      <c r="N7" s="164">
        <v>2727.272727272727</v>
      </c>
      <c r="O7" s="164">
        <v>0</v>
      </c>
      <c r="P7" s="164">
        <v>2727.272727272727</v>
      </c>
      <c r="Q7" s="164">
        <v>5454.545454545454</v>
      </c>
      <c r="R7" s="164">
        <v>2727.272727272727</v>
      </c>
      <c r="S7" s="164">
        <v>5454.545454545454</v>
      </c>
      <c r="T7" s="164">
        <v>0</v>
      </c>
      <c r="U7" s="164">
        <v>2727.272727272727</v>
      </c>
      <c r="V7" s="164">
        <v>2727.272727272727</v>
      </c>
      <c r="W7" s="164">
        <v>2727.272727272727</v>
      </c>
      <c r="X7" s="164">
        <v>2727.272727272727</v>
      </c>
      <c r="Y7" s="164">
        <v>2727.272727272727</v>
      </c>
      <c r="Z7" s="164">
        <v>2727.272727272727</v>
      </c>
      <c r="AA7" s="164">
        <v>2727.272727272727</v>
      </c>
      <c r="AB7" s="164">
        <v>2727.272727272727</v>
      </c>
      <c r="AC7" s="164">
        <v>2727.272727272727</v>
      </c>
      <c r="AD7" s="164">
        <v>2727.272727272727</v>
      </c>
      <c r="AE7" s="164">
        <v>2727.272727272727</v>
      </c>
      <c r="AF7" s="164">
        <v>1170382.5757575757</v>
      </c>
      <c r="AG7" s="164">
        <v>77658.680555555533</v>
      </c>
      <c r="AH7" s="164">
        <v>78583.188657407387</v>
      </c>
      <c r="AI7" s="166">
        <v>79507.696759259241</v>
      </c>
      <c r="AJ7" s="164">
        <v>80432.204861111095</v>
      </c>
      <c r="AK7" s="164">
        <v>81356.712962962949</v>
      </c>
      <c r="AL7" s="166">
        <v>82281.221064814803</v>
      </c>
      <c r="AM7" s="164">
        <v>83205.729166666657</v>
      </c>
      <c r="AN7" s="164">
        <v>106318.43171296295</v>
      </c>
      <c r="AO7" s="164">
        <v>130355.64236111109</v>
      </c>
      <c r="AP7" s="164">
        <v>66564.583333333314</v>
      </c>
      <c r="AQ7" s="164">
        <v>66564.583333333314</v>
      </c>
      <c r="AR7" s="164">
        <v>66564.583333333314</v>
      </c>
      <c r="AS7" s="164">
        <v>66564.583333333314</v>
      </c>
      <c r="AT7" s="164">
        <v>66564.583333333314</v>
      </c>
      <c r="AU7" s="164">
        <v>66564.583333333314</v>
      </c>
      <c r="AV7" s="164">
        <v>66564.583333333314</v>
      </c>
      <c r="AW7" s="164">
        <v>66564.583333333314</v>
      </c>
      <c r="AX7" s="164">
        <v>66564.583333333314</v>
      </c>
      <c r="AY7" s="164">
        <v>66564.583333333314</v>
      </c>
      <c r="AZ7" s="164">
        <v>66564.583333333314</v>
      </c>
      <c r="BA7" s="164">
        <v>66564.583333333314</v>
      </c>
      <c r="BB7" s="164">
        <v>13302233.825231481</v>
      </c>
      <c r="BC7" s="164">
        <v>0</v>
      </c>
      <c r="BD7" s="164">
        <v>0</v>
      </c>
      <c r="BE7" s="164">
        <v>0</v>
      </c>
      <c r="BF7" s="164">
        <v>0</v>
      </c>
      <c r="BG7" s="164">
        <v>0</v>
      </c>
      <c r="BH7" s="170"/>
    </row>
    <row r="8" spans="2:60" x14ac:dyDescent="0.35">
      <c r="B8" s="167"/>
      <c r="C8" s="168" t="s">
        <v>117</v>
      </c>
      <c r="D8" s="169">
        <v>196363.63636363635</v>
      </c>
      <c r="E8" s="170"/>
      <c r="F8" s="171">
        <v>0</v>
      </c>
      <c r="G8" s="172">
        <v>0</v>
      </c>
      <c r="H8" s="172">
        <v>0</v>
      </c>
      <c r="I8" s="172">
        <v>0</v>
      </c>
      <c r="J8" s="172">
        <v>38181.818181818177</v>
      </c>
      <c r="K8" s="172">
        <v>32727.272727272724</v>
      </c>
      <c r="L8" s="172">
        <v>32727.272727272724</v>
      </c>
      <c r="M8" s="172">
        <v>8181.8181818181811</v>
      </c>
      <c r="N8" s="172">
        <v>2727.272727272727</v>
      </c>
      <c r="O8" s="172">
        <v>0</v>
      </c>
      <c r="P8" s="172">
        <v>2727.272727272727</v>
      </c>
      <c r="Q8" s="172">
        <v>5454.545454545454</v>
      </c>
      <c r="R8" s="172">
        <v>2727.272727272727</v>
      </c>
      <c r="S8" s="172">
        <v>5454.545454545454</v>
      </c>
      <c r="T8" s="172">
        <v>0</v>
      </c>
      <c r="U8" s="172">
        <v>2727.272727272727</v>
      </c>
      <c r="V8" s="172">
        <v>2727.272727272727</v>
      </c>
      <c r="W8" s="172">
        <v>2727.272727272727</v>
      </c>
      <c r="X8" s="172">
        <v>2727.272727272727</v>
      </c>
      <c r="Y8" s="172">
        <v>2727.272727272727</v>
      </c>
      <c r="Z8" s="172">
        <v>2727.272727272727</v>
      </c>
      <c r="AA8" s="172">
        <v>2727.272727272727</v>
      </c>
      <c r="AB8" s="172">
        <v>2727.272727272727</v>
      </c>
      <c r="AC8" s="172">
        <v>2727.272727272727</v>
      </c>
      <c r="AD8" s="172">
        <v>2727.272727272727</v>
      </c>
      <c r="AE8" s="172">
        <v>2727.272727272727</v>
      </c>
      <c r="AF8" s="172">
        <v>2727.272727272727</v>
      </c>
      <c r="AG8" s="172">
        <v>2727.272727272727</v>
      </c>
      <c r="AH8" s="172">
        <v>2727.272727272727</v>
      </c>
      <c r="AI8" s="172">
        <v>2727.272727272727</v>
      </c>
      <c r="AJ8" s="172">
        <v>2727.272727272727</v>
      </c>
      <c r="AK8" s="172">
        <v>2727.272727272727</v>
      </c>
      <c r="AL8" s="172">
        <v>2727.272727272727</v>
      </c>
      <c r="AM8" s="172">
        <v>2727.272727272727</v>
      </c>
      <c r="AN8" s="172">
        <v>5454.545454545454</v>
      </c>
      <c r="AO8" s="172">
        <v>8181.8181818181811</v>
      </c>
      <c r="AP8" s="172">
        <v>0</v>
      </c>
      <c r="AQ8" s="172">
        <v>0</v>
      </c>
      <c r="AR8" s="172">
        <v>0</v>
      </c>
      <c r="AS8" s="172">
        <v>0</v>
      </c>
      <c r="AT8" s="172">
        <v>0</v>
      </c>
      <c r="AU8" s="172">
        <v>0</v>
      </c>
      <c r="AV8" s="172">
        <v>0</v>
      </c>
      <c r="AW8" s="172">
        <v>0</v>
      </c>
      <c r="AX8" s="172">
        <v>0</v>
      </c>
      <c r="AY8" s="172">
        <v>0</v>
      </c>
      <c r="AZ8" s="172">
        <v>0</v>
      </c>
      <c r="BA8" s="172">
        <v>0</v>
      </c>
      <c r="BB8" s="172">
        <v>0</v>
      </c>
      <c r="BC8" s="172">
        <v>0</v>
      </c>
      <c r="BD8" s="172">
        <v>0</v>
      </c>
      <c r="BE8" s="172">
        <v>0</v>
      </c>
      <c r="BF8" s="172">
        <v>0</v>
      </c>
      <c r="BG8" s="173">
        <v>0</v>
      </c>
      <c r="BH8" s="170"/>
    </row>
    <row r="9" spans="2:60" x14ac:dyDescent="0.35">
      <c r="B9" s="174"/>
      <c r="C9" s="175" t="s">
        <v>125</v>
      </c>
      <c r="D9" s="176">
        <v>1401186.3636363638</v>
      </c>
      <c r="E9" s="170"/>
      <c r="F9" s="177">
        <v>0</v>
      </c>
      <c r="G9" s="178">
        <v>0</v>
      </c>
      <c r="H9" s="178">
        <v>0</v>
      </c>
      <c r="I9" s="178">
        <v>0</v>
      </c>
      <c r="J9" s="178">
        <v>0</v>
      </c>
      <c r="K9" s="178">
        <v>0</v>
      </c>
      <c r="L9" s="178">
        <v>0</v>
      </c>
      <c r="M9" s="178">
        <v>0</v>
      </c>
      <c r="N9" s="178">
        <v>0</v>
      </c>
      <c r="O9" s="178">
        <v>0</v>
      </c>
      <c r="P9" s="178">
        <v>0</v>
      </c>
      <c r="Q9" s="178">
        <v>0</v>
      </c>
      <c r="R9" s="178">
        <v>0</v>
      </c>
      <c r="S9" s="178">
        <v>0</v>
      </c>
      <c r="T9" s="178">
        <v>0</v>
      </c>
      <c r="U9" s="178">
        <v>0</v>
      </c>
      <c r="V9" s="178">
        <v>0</v>
      </c>
      <c r="W9" s="178">
        <v>0</v>
      </c>
      <c r="X9" s="178">
        <v>0</v>
      </c>
      <c r="Y9" s="178">
        <v>0</v>
      </c>
      <c r="Z9" s="178">
        <v>0</v>
      </c>
      <c r="AA9" s="178">
        <v>0</v>
      </c>
      <c r="AB9" s="178">
        <v>0</v>
      </c>
      <c r="AC9" s="178">
        <v>0</v>
      </c>
      <c r="AD9" s="178">
        <v>0</v>
      </c>
      <c r="AE9" s="178">
        <v>0</v>
      </c>
      <c r="AF9" s="178">
        <v>1167655.303030303</v>
      </c>
      <c r="AG9" s="178">
        <v>19460.921717171717</v>
      </c>
      <c r="AH9" s="178">
        <v>19460.921717171717</v>
      </c>
      <c r="AI9" s="178">
        <v>19460.921717171717</v>
      </c>
      <c r="AJ9" s="178">
        <v>19460.921717171717</v>
      </c>
      <c r="AK9" s="178">
        <v>19460.921717171717</v>
      </c>
      <c r="AL9" s="178">
        <v>19460.921717171717</v>
      </c>
      <c r="AM9" s="178">
        <v>19460.921717171717</v>
      </c>
      <c r="AN9" s="178">
        <v>38921.843434343435</v>
      </c>
      <c r="AO9" s="178">
        <v>58382.765151515152</v>
      </c>
      <c r="AP9" s="178">
        <v>0</v>
      </c>
      <c r="AQ9" s="178">
        <v>0</v>
      </c>
      <c r="AR9" s="178">
        <v>0</v>
      </c>
      <c r="AS9" s="178">
        <v>0</v>
      </c>
      <c r="AT9" s="178">
        <v>0</v>
      </c>
      <c r="AU9" s="178">
        <v>0</v>
      </c>
      <c r="AV9" s="178">
        <v>0</v>
      </c>
      <c r="AW9" s="178">
        <v>0</v>
      </c>
      <c r="AX9" s="178">
        <v>0</v>
      </c>
      <c r="AY9" s="178">
        <v>0</v>
      </c>
      <c r="AZ9" s="178">
        <v>0</v>
      </c>
      <c r="BA9" s="178">
        <v>0</v>
      </c>
      <c r="BB9" s="178">
        <v>0</v>
      </c>
      <c r="BC9" s="178">
        <v>0</v>
      </c>
      <c r="BD9" s="178">
        <v>0</v>
      </c>
      <c r="BE9" s="178">
        <v>0</v>
      </c>
      <c r="BF9" s="178">
        <v>0</v>
      </c>
      <c r="BG9" s="179">
        <v>0</v>
      </c>
      <c r="BH9" s="170"/>
    </row>
    <row r="10" spans="2:60" x14ac:dyDescent="0.35">
      <c r="B10" s="174"/>
      <c r="C10" s="175" t="s">
        <v>122</v>
      </c>
      <c r="D10" s="176">
        <v>1398780.7581018507</v>
      </c>
      <c r="E10" s="170"/>
      <c r="F10" s="177">
        <v>0</v>
      </c>
      <c r="G10" s="178">
        <v>0</v>
      </c>
      <c r="H10" s="178">
        <v>0</v>
      </c>
      <c r="I10" s="178">
        <v>0</v>
      </c>
      <c r="J10" s="178">
        <v>0</v>
      </c>
      <c r="K10" s="178">
        <v>0</v>
      </c>
      <c r="L10" s="178">
        <v>0</v>
      </c>
      <c r="M10" s="178">
        <v>0</v>
      </c>
      <c r="N10" s="178">
        <v>0</v>
      </c>
      <c r="O10" s="178">
        <v>0</v>
      </c>
      <c r="P10" s="178">
        <v>0</v>
      </c>
      <c r="Q10" s="178">
        <v>0</v>
      </c>
      <c r="R10" s="178">
        <v>0</v>
      </c>
      <c r="S10" s="178">
        <v>0</v>
      </c>
      <c r="T10" s="178">
        <v>0</v>
      </c>
      <c r="U10" s="178">
        <v>0</v>
      </c>
      <c r="V10" s="178">
        <v>0</v>
      </c>
      <c r="W10" s="178">
        <v>0</v>
      </c>
      <c r="X10" s="178">
        <v>0</v>
      </c>
      <c r="Y10" s="178">
        <v>0</v>
      </c>
      <c r="Z10" s="178">
        <v>0</v>
      </c>
      <c r="AA10" s="178">
        <v>0</v>
      </c>
      <c r="AB10" s="178">
        <v>0</v>
      </c>
      <c r="AC10" s="178">
        <v>0</v>
      </c>
      <c r="AD10" s="178">
        <v>0</v>
      </c>
      <c r="AE10" s="178">
        <v>0</v>
      </c>
      <c r="AF10" s="178">
        <v>0</v>
      </c>
      <c r="AG10" s="178">
        <v>55470.486111111095</v>
      </c>
      <c r="AH10" s="178">
        <v>56394.994212962949</v>
      </c>
      <c r="AI10" s="178">
        <v>57319.502314814803</v>
      </c>
      <c r="AJ10" s="178">
        <v>58244.01041666665</v>
      </c>
      <c r="AK10" s="178">
        <v>59168.518518518504</v>
      </c>
      <c r="AL10" s="178">
        <v>60093.026620370358</v>
      </c>
      <c r="AM10" s="178">
        <v>61017.534722222204</v>
      </c>
      <c r="AN10" s="178">
        <v>61942.042824074058</v>
      </c>
      <c r="AO10" s="178">
        <v>63791.059027777759</v>
      </c>
      <c r="AP10" s="178">
        <v>66564.583333333314</v>
      </c>
      <c r="AQ10" s="178">
        <v>66564.583333333314</v>
      </c>
      <c r="AR10" s="178">
        <v>66564.583333333314</v>
      </c>
      <c r="AS10" s="178">
        <v>66564.583333333314</v>
      </c>
      <c r="AT10" s="178">
        <v>66564.583333333314</v>
      </c>
      <c r="AU10" s="178">
        <v>66564.583333333314</v>
      </c>
      <c r="AV10" s="178">
        <v>66564.583333333314</v>
      </c>
      <c r="AW10" s="178">
        <v>66564.583333333314</v>
      </c>
      <c r="AX10" s="178">
        <v>66564.583333333314</v>
      </c>
      <c r="AY10" s="178">
        <v>66564.583333333314</v>
      </c>
      <c r="AZ10" s="178">
        <v>66564.583333333314</v>
      </c>
      <c r="BA10" s="178">
        <v>66564.583333333314</v>
      </c>
      <c r="BB10" s="178">
        <v>66564.583333333314</v>
      </c>
      <c r="BC10" s="178">
        <v>0</v>
      </c>
      <c r="BD10" s="178">
        <v>0</v>
      </c>
      <c r="BE10" s="178">
        <v>0</v>
      </c>
      <c r="BF10" s="178">
        <v>0</v>
      </c>
      <c r="BG10" s="179">
        <v>0</v>
      </c>
      <c r="BH10" s="170"/>
    </row>
    <row r="11" spans="2:60" x14ac:dyDescent="0.35">
      <c r="B11" s="174"/>
      <c r="C11" s="175" t="s">
        <v>123</v>
      </c>
      <c r="D11" s="176">
        <v>455269.24189814879</v>
      </c>
      <c r="E11" s="170"/>
      <c r="F11" s="177">
        <v>0</v>
      </c>
      <c r="G11" s="178">
        <v>0</v>
      </c>
      <c r="H11" s="178">
        <v>0</v>
      </c>
      <c r="I11" s="178">
        <v>0</v>
      </c>
      <c r="J11" s="178">
        <v>0</v>
      </c>
      <c r="K11" s="178">
        <v>0</v>
      </c>
      <c r="L11" s="178">
        <v>0</v>
      </c>
      <c r="M11" s="178">
        <v>0</v>
      </c>
      <c r="N11" s="178">
        <v>0</v>
      </c>
      <c r="O11" s="178">
        <v>0</v>
      </c>
      <c r="P11" s="178">
        <v>0</v>
      </c>
      <c r="Q11" s="178">
        <v>0</v>
      </c>
      <c r="R11" s="178">
        <v>0</v>
      </c>
      <c r="S11" s="178">
        <v>0</v>
      </c>
      <c r="T11" s="178">
        <v>0</v>
      </c>
      <c r="U11" s="178">
        <v>0</v>
      </c>
      <c r="V11" s="178">
        <v>0</v>
      </c>
      <c r="W11" s="178">
        <v>0</v>
      </c>
      <c r="X11" s="178">
        <v>0</v>
      </c>
      <c r="Y11" s="178">
        <v>0</v>
      </c>
      <c r="Z11" s="178">
        <v>0</v>
      </c>
      <c r="AA11" s="178">
        <v>0</v>
      </c>
      <c r="AB11" s="178">
        <v>0</v>
      </c>
      <c r="AC11" s="178">
        <v>0</v>
      </c>
      <c r="AD11" s="178">
        <v>0</v>
      </c>
      <c r="AE11" s="178">
        <v>0</v>
      </c>
      <c r="AF11" s="178">
        <v>0</v>
      </c>
      <c r="AG11" s="178">
        <v>0</v>
      </c>
      <c r="AH11" s="178">
        <v>0</v>
      </c>
      <c r="AI11" s="178">
        <v>0</v>
      </c>
      <c r="AJ11" s="178">
        <v>0</v>
      </c>
      <c r="AK11" s="178">
        <v>0</v>
      </c>
      <c r="AL11" s="178">
        <v>0</v>
      </c>
      <c r="AM11" s="178">
        <v>0</v>
      </c>
      <c r="AN11" s="178">
        <v>0</v>
      </c>
      <c r="AO11" s="178">
        <v>0</v>
      </c>
      <c r="AP11" s="178">
        <v>0</v>
      </c>
      <c r="AQ11" s="178">
        <v>0</v>
      </c>
      <c r="AR11" s="178">
        <v>0</v>
      </c>
      <c r="AS11" s="178">
        <v>0</v>
      </c>
      <c r="AT11" s="178">
        <v>0</v>
      </c>
      <c r="AU11" s="178">
        <v>0</v>
      </c>
      <c r="AV11" s="178">
        <v>0</v>
      </c>
      <c r="AW11" s="178">
        <v>0</v>
      </c>
      <c r="AX11" s="178">
        <v>0</v>
      </c>
      <c r="AY11" s="178">
        <v>0</v>
      </c>
      <c r="AZ11" s="178">
        <v>0</v>
      </c>
      <c r="BA11" s="178">
        <v>0</v>
      </c>
      <c r="BB11" s="178">
        <v>455269.24189814879</v>
      </c>
      <c r="BC11" s="178">
        <v>0</v>
      </c>
      <c r="BD11" s="178">
        <v>0</v>
      </c>
      <c r="BE11" s="178">
        <v>0</v>
      </c>
      <c r="BF11" s="178">
        <v>0</v>
      </c>
      <c r="BG11" s="179">
        <v>0</v>
      </c>
      <c r="BH11" s="170"/>
    </row>
    <row r="12" spans="2:60" x14ac:dyDescent="0.35">
      <c r="B12" s="180"/>
      <c r="C12" s="181" t="s">
        <v>126</v>
      </c>
      <c r="D12" s="182">
        <v>12780400</v>
      </c>
      <c r="E12" s="170"/>
      <c r="F12" s="183">
        <v>0</v>
      </c>
      <c r="G12" s="184">
        <v>0</v>
      </c>
      <c r="H12" s="184">
        <v>0</v>
      </c>
      <c r="I12" s="184">
        <v>0</v>
      </c>
      <c r="J12" s="184">
        <v>0</v>
      </c>
      <c r="K12" s="184">
        <v>0</v>
      </c>
      <c r="L12" s="184">
        <v>0</v>
      </c>
      <c r="M12" s="184">
        <v>0</v>
      </c>
      <c r="N12" s="184">
        <v>0</v>
      </c>
      <c r="O12" s="184">
        <v>0</v>
      </c>
      <c r="P12" s="184">
        <v>0</v>
      </c>
      <c r="Q12" s="184">
        <v>0</v>
      </c>
      <c r="R12" s="184">
        <v>0</v>
      </c>
      <c r="S12" s="184">
        <v>0</v>
      </c>
      <c r="T12" s="184">
        <v>0</v>
      </c>
      <c r="U12" s="184">
        <v>0</v>
      </c>
      <c r="V12" s="184">
        <v>0</v>
      </c>
      <c r="W12" s="184">
        <v>0</v>
      </c>
      <c r="X12" s="184">
        <v>0</v>
      </c>
      <c r="Y12" s="184">
        <v>0</v>
      </c>
      <c r="Z12" s="184">
        <v>0</v>
      </c>
      <c r="AA12" s="184">
        <v>0</v>
      </c>
      <c r="AB12" s="184">
        <v>0</v>
      </c>
      <c r="AC12" s="184">
        <v>0</v>
      </c>
      <c r="AD12" s="184">
        <v>0</v>
      </c>
      <c r="AE12" s="184">
        <v>0</v>
      </c>
      <c r="AF12" s="184">
        <v>0</v>
      </c>
      <c r="AG12" s="184">
        <v>0</v>
      </c>
      <c r="AH12" s="184">
        <v>0</v>
      </c>
      <c r="AI12" s="184">
        <v>0</v>
      </c>
      <c r="AJ12" s="184">
        <v>0</v>
      </c>
      <c r="AK12" s="184">
        <v>0</v>
      </c>
      <c r="AL12" s="184">
        <v>0</v>
      </c>
      <c r="AM12" s="184">
        <v>0</v>
      </c>
      <c r="AN12" s="184">
        <v>0</v>
      </c>
      <c r="AO12" s="184">
        <v>0</v>
      </c>
      <c r="AP12" s="184">
        <v>0</v>
      </c>
      <c r="AQ12" s="184">
        <v>0</v>
      </c>
      <c r="AR12" s="184">
        <v>0</v>
      </c>
      <c r="AS12" s="184">
        <v>0</v>
      </c>
      <c r="AT12" s="184">
        <v>0</v>
      </c>
      <c r="AU12" s="184">
        <v>0</v>
      </c>
      <c r="AV12" s="184">
        <v>0</v>
      </c>
      <c r="AW12" s="184">
        <v>0</v>
      </c>
      <c r="AX12" s="184">
        <v>0</v>
      </c>
      <c r="AY12" s="184">
        <v>0</v>
      </c>
      <c r="AZ12" s="184">
        <v>0</v>
      </c>
      <c r="BA12" s="184">
        <v>0</v>
      </c>
      <c r="BB12" s="184">
        <v>12780400</v>
      </c>
      <c r="BC12" s="184">
        <v>0</v>
      </c>
      <c r="BD12" s="184">
        <v>0</v>
      </c>
      <c r="BE12" s="184">
        <v>0</v>
      </c>
      <c r="BF12" s="184">
        <v>0</v>
      </c>
      <c r="BG12" s="185">
        <v>0</v>
      </c>
      <c r="BH12" s="170"/>
    </row>
    <row r="13" spans="2:60" x14ac:dyDescent="0.35">
      <c r="BH13" s="170"/>
    </row>
    <row r="14" spans="2:60" x14ac:dyDescent="0.35">
      <c r="BH14" s="170"/>
    </row>
    <row r="15" spans="2:60" x14ac:dyDescent="0.35">
      <c r="D15" s="160" t="s">
        <v>120</v>
      </c>
      <c r="E15" s="161"/>
      <c r="F15" s="160">
        <f>F6</f>
        <v>44986</v>
      </c>
      <c r="G15" s="160">
        <f t="shared" ref="G15:AS15" si="0">G6</f>
        <v>45017</v>
      </c>
      <c r="H15" s="160">
        <f t="shared" si="0"/>
        <v>45047</v>
      </c>
      <c r="I15" s="160">
        <f t="shared" si="0"/>
        <v>45078</v>
      </c>
      <c r="J15" s="160">
        <f t="shared" si="0"/>
        <v>45108</v>
      </c>
      <c r="K15" s="160">
        <f t="shared" si="0"/>
        <v>45139</v>
      </c>
      <c r="L15" s="160">
        <f t="shared" si="0"/>
        <v>45170</v>
      </c>
      <c r="M15" s="160">
        <f t="shared" si="0"/>
        <v>45200</v>
      </c>
      <c r="N15" s="160">
        <f t="shared" si="0"/>
        <v>45231</v>
      </c>
      <c r="O15" s="160">
        <f t="shared" si="0"/>
        <v>45261</v>
      </c>
      <c r="P15" s="160">
        <f t="shared" si="0"/>
        <v>45292</v>
      </c>
      <c r="Q15" s="160">
        <f t="shared" si="0"/>
        <v>45323</v>
      </c>
      <c r="R15" s="160">
        <f t="shared" si="0"/>
        <v>45352</v>
      </c>
      <c r="S15" s="160">
        <f t="shared" si="0"/>
        <v>45383</v>
      </c>
      <c r="T15" s="160">
        <f t="shared" si="0"/>
        <v>45413</v>
      </c>
      <c r="U15" s="160">
        <f t="shared" si="0"/>
        <v>45444</v>
      </c>
      <c r="V15" s="160">
        <f t="shared" si="0"/>
        <v>45474</v>
      </c>
      <c r="W15" s="160">
        <f t="shared" si="0"/>
        <v>45505</v>
      </c>
      <c r="X15" s="160">
        <f t="shared" si="0"/>
        <v>45536</v>
      </c>
      <c r="Y15" s="160">
        <f t="shared" si="0"/>
        <v>45566</v>
      </c>
      <c r="Z15" s="160">
        <f t="shared" si="0"/>
        <v>45597</v>
      </c>
      <c r="AA15" s="160">
        <f t="shared" si="0"/>
        <v>45627</v>
      </c>
      <c r="AB15" s="160">
        <f t="shared" si="0"/>
        <v>45658</v>
      </c>
      <c r="AC15" s="160">
        <f t="shared" si="0"/>
        <v>45689</v>
      </c>
      <c r="AD15" s="160">
        <f t="shared" si="0"/>
        <v>45717</v>
      </c>
      <c r="AE15" s="160">
        <f t="shared" si="0"/>
        <v>45748</v>
      </c>
      <c r="AF15" s="160">
        <f t="shared" si="0"/>
        <v>45778</v>
      </c>
      <c r="AG15" s="160">
        <f t="shared" si="0"/>
        <v>45809</v>
      </c>
      <c r="AH15" s="160">
        <f t="shared" si="0"/>
        <v>45839</v>
      </c>
      <c r="AI15" s="160">
        <f t="shared" si="0"/>
        <v>45870</v>
      </c>
      <c r="AJ15" s="160">
        <f t="shared" si="0"/>
        <v>45901</v>
      </c>
      <c r="AK15" s="160">
        <f t="shared" si="0"/>
        <v>45931</v>
      </c>
      <c r="AL15" s="160">
        <f t="shared" si="0"/>
        <v>45962</v>
      </c>
      <c r="AM15" s="160">
        <f t="shared" si="0"/>
        <v>45992</v>
      </c>
      <c r="AN15" s="160">
        <f t="shared" si="0"/>
        <v>46023</v>
      </c>
      <c r="AO15" s="160">
        <f t="shared" si="0"/>
        <v>46054</v>
      </c>
      <c r="AP15" s="160">
        <f t="shared" si="0"/>
        <v>46082</v>
      </c>
      <c r="AQ15" s="160">
        <f t="shared" si="0"/>
        <v>46113</v>
      </c>
      <c r="AR15" s="160">
        <f t="shared" si="0"/>
        <v>46143</v>
      </c>
      <c r="AS15" s="160">
        <f t="shared" si="0"/>
        <v>46174</v>
      </c>
      <c r="AT15" s="160">
        <f t="shared" ref="AT15:AX15" si="1">AT6</f>
        <v>46204</v>
      </c>
      <c r="AU15" s="160">
        <f t="shared" si="1"/>
        <v>46235</v>
      </c>
      <c r="AV15" s="160">
        <f t="shared" si="1"/>
        <v>46266</v>
      </c>
      <c r="AW15" s="160">
        <f t="shared" si="1"/>
        <v>46296</v>
      </c>
      <c r="AX15" s="160">
        <f t="shared" si="1"/>
        <v>46327</v>
      </c>
      <c r="AY15" s="160">
        <f t="shared" ref="AY15:BD15" si="2">AY6</f>
        <v>46357</v>
      </c>
      <c r="AZ15" s="160">
        <f t="shared" si="2"/>
        <v>46388</v>
      </c>
      <c r="BA15" s="160">
        <f t="shared" si="2"/>
        <v>46419</v>
      </c>
      <c r="BB15" s="160">
        <f t="shared" si="2"/>
        <v>46447</v>
      </c>
      <c r="BC15" s="160">
        <f t="shared" si="2"/>
        <v>46478</v>
      </c>
      <c r="BD15" s="160">
        <f t="shared" si="2"/>
        <v>46508</v>
      </c>
      <c r="BE15" s="160">
        <f t="shared" ref="BE15:BF15" si="3">BE6</f>
        <v>46539</v>
      </c>
      <c r="BF15" s="160">
        <f t="shared" si="3"/>
        <v>46569</v>
      </c>
      <c r="BG15" s="160">
        <f t="shared" ref="BG15" si="4">BG6</f>
        <v>46600</v>
      </c>
      <c r="BH15" s="170"/>
    </row>
    <row r="16" spans="2:60" x14ac:dyDescent="0.35">
      <c r="B16" s="213" t="s">
        <v>40</v>
      </c>
      <c r="C16" s="210"/>
      <c r="D16" s="211">
        <f>SUM(D17:D26)</f>
        <v>15117326.511981491</v>
      </c>
      <c r="E16" s="165"/>
      <c r="F16" s="164">
        <f>SUM(F17:F26)</f>
        <v>56116.25</v>
      </c>
      <c r="G16" s="164">
        <f t="shared" ref="G16:AS16" si="5">SUM(G17:G26)</f>
        <v>0</v>
      </c>
      <c r="H16" s="164">
        <f t="shared" si="5"/>
        <v>0</v>
      </c>
      <c r="I16" s="164">
        <f t="shared" si="5"/>
        <v>0</v>
      </c>
      <c r="J16" s="164">
        <f t="shared" si="5"/>
        <v>0</v>
      </c>
      <c r="K16" s="164">
        <f t="shared" si="5"/>
        <v>0</v>
      </c>
      <c r="L16" s="164">
        <f t="shared" si="5"/>
        <v>23385.88</v>
      </c>
      <c r="M16" s="164">
        <f t="shared" si="5"/>
        <v>0</v>
      </c>
      <c r="N16" s="164">
        <f t="shared" si="5"/>
        <v>0</v>
      </c>
      <c r="O16" s="164">
        <f t="shared" si="5"/>
        <v>1072424.0833300001</v>
      </c>
      <c r="P16" s="164">
        <f t="shared" si="5"/>
        <v>371972.31827349996</v>
      </c>
      <c r="Q16" s="164">
        <f t="shared" si="5"/>
        <v>0</v>
      </c>
      <c r="R16" s="164">
        <f t="shared" si="5"/>
        <v>58488.966</v>
      </c>
      <c r="S16" s="164">
        <f t="shared" si="5"/>
        <v>15662.495928</v>
      </c>
      <c r="T16" s="164">
        <f t="shared" si="5"/>
        <v>2500</v>
      </c>
      <c r="U16" s="164">
        <f t="shared" si="5"/>
        <v>62857.273999999998</v>
      </c>
      <c r="V16" s="164">
        <f t="shared" si="5"/>
        <v>87697.04</v>
      </c>
      <c r="W16" s="164">
        <f t="shared" si="5"/>
        <v>5200</v>
      </c>
      <c r="X16" s="164">
        <f t="shared" si="5"/>
        <v>2127.8557751111116</v>
      </c>
      <c r="Y16" s="164">
        <f t="shared" si="5"/>
        <v>289.07577511111111</v>
      </c>
      <c r="Z16" s="164">
        <f t="shared" si="5"/>
        <v>4485.1649367777773</v>
      </c>
      <c r="AA16" s="164">
        <f t="shared" si="5"/>
        <v>4485.1649367777773</v>
      </c>
      <c r="AB16" s="164">
        <f t="shared" si="5"/>
        <v>129234.54394645619</v>
      </c>
      <c r="AC16" s="164">
        <f t="shared" si="5"/>
        <v>12601.164936777777</v>
      </c>
      <c r="AD16" s="164">
        <f t="shared" si="5"/>
        <v>215553.72931433335</v>
      </c>
      <c r="AE16" s="164">
        <f t="shared" si="5"/>
        <v>331234.59934233333</v>
      </c>
      <c r="AF16" s="164">
        <f t="shared" si="5"/>
        <v>853378.44423799985</v>
      </c>
      <c r="AG16" s="164">
        <f t="shared" si="5"/>
        <v>1149397.6935563532</v>
      </c>
      <c r="AH16" s="164">
        <f t="shared" si="5"/>
        <v>726338.77536622819</v>
      </c>
      <c r="AI16" s="166">
        <f t="shared" si="5"/>
        <v>634972.11339376308</v>
      </c>
      <c r="AJ16" s="164">
        <f t="shared" si="5"/>
        <v>637414.58409175219</v>
      </c>
      <c r="AK16" s="164">
        <f t="shared" si="5"/>
        <v>735998.34773974121</v>
      </c>
      <c r="AL16" s="166">
        <f t="shared" si="5"/>
        <v>642692.10243394272</v>
      </c>
      <c r="AM16" s="164">
        <f t="shared" si="5"/>
        <v>452851.98723193194</v>
      </c>
      <c r="AN16" s="164">
        <f t="shared" si="5"/>
        <v>571288.22698749602</v>
      </c>
      <c r="AO16" s="164">
        <f t="shared" si="5"/>
        <v>648926.0540117725</v>
      </c>
      <c r="AP16" s="164">
        <f t="shared" si="5"/>
        <v>747220.73188465042</v>
      </c>
      <c r="AQ16" s="164">
        <f t="shared" si="5"/>
        <v>653974.55614527036</v>
      </c>
      <c r="AR16" s="164">
        <f t="shared" si="5"/>
        <v>560335.80345967761</v>
      </c>
      <c r="AS16" s="164">
        <f t="shared" si="5"/>
        <v>562486.60011120583</v>
      </c>
      <c r="AT16" s="164">
        <f t="shared" ref="AT16:AX16" si="6">SUM(AT17:AT26)</f>
        <v>468516.52047940082</v>
      </c>
      <c r="AU16" s="164">
        <f t="shared" si="6"/>
        <v>374153.86390138313</v>
      </c>
      <c r="AV16" s="164">
        <f t="shared" si="6"/>
        <v>261363.07482159749</v>
      </c>
      <c r="AW16" s="164">
        <f t="shared" si="6"/>
        <v>254179.30730115488</v>
      </c>
      <c r="AX16" s="164">
        <f t="shared" si="6"/>
        <v>142559.33433571222</v>
      </c>
      <c r="AY16" s="164">
        <f t="shared" ref="AY16:BD16" si="7">SUM(AY17:AY26)</f>
        <v>235620.58204581359</v>
      </c>
      <c r="AZ16" s="164">
        <f t="shared" si="7"/>
        <v>47741.899658414994</v>
      </c>
      <c r="BA16" s="164">
        <f t="shared" si="7"/>
        <v>228678.61456155352</v>
      </c>
      <c r="BB16" s="164">
        <f t="shared" si="7"/>
        <v>423282.80946431693</v>
      </c>
      <c r="BC16" s="164">
        <f t="shared" si="7"/>
        <v>14542.018593333332</v>
      </c>
      <c r="BD16" s="164">
        <f t="shared" si="7"/>
        <v>126170.04467184546</v>
      </c>
      <c r="BE16" s="164">
        <f t="shared" ref="BE16:BF16" si="8">SUM(BE17:BE26)</f>
        <v>920</v>
      </c>
      <c r="BF16" s="164">
        <f t="shared" si="8"/>
        <v>0</v>
      </c>
      <c r="BG16" s="164">
        <f t="shared" ref="BG16" si="9">SUM(BG17:BG26)</f>
        <v>506006.80499999999</v>
      </c>
      <c r="BH16" s="170"/>
    </row>
    <row r="17" spans="2:60" x14ac:dyDescent="0.35">
      <c r="B17" s="212"/>
      <c r="C17" s="208" t="s">
        <v>127</v>
      </c>
      <c r="D17" s="209">
        <v>1122325</v>
      </c>
      <c r="E17" s="170"/>
      <c r="F17" s="171">
        <v>56116.25</v>
      </c>
      <c r="G17" s="172">
        <v>0</v>
      </c>
      <c r="H17" s="172">
        <v>0</v>
      </c>
      <c r="I17" s="172">
        <v>0</v>
      </c>
      <c r="J17" s="172">
        <v>0</v>
      </c>
      <c r="K17" s="172">
        <v>0</v>
      </c>
      <c r="L17" s="172">
        <v>0</v>
      </c>
      <c r="M17" s="172">
        <v>0</v>
      </c>
      <c r="N17" s="172">
        <v>0</v>
      </c>
      <c r="O17" s="172">
        <v>1066208.75</v>
      </c>
      <c r="P17" s="172">
        <v>0</v>
      </c>
      <c r="Q17" s="172">
        <v>0</v>
      </c>
      <c r="R17" s="172">
        <v>0</v>
      </c>
      <c r="S17" s="172">
        <v>0</v>
      </c>
      <c r="T17" s="172">
        <v>0</v>
      </c>
      <c r="U17" s="172">
        <v>0</v>
      </c>
      <c r="V17" s="172">
        <v>0</v>
      </c>
      <c r="W17" s="172">
        <v>0</v>
      </c>
      <c r="X17" s="172">
        <v>0</v>
      </c>
      <c r="Y17" s="172">
        <v>0</v>
      </c>
      <c r="Z17" s="172">
        <v>0</v>
      </c>
      <c r="AA17" s="172">
        <v>0</v>
      </c>
      <c r="AB17" s="172">
        <v>0</v>
      </c>
      <c r="AC17" s="172">
        <v>0</v>
      </c>
      <c r="AD17" s="172">
        <v>0</v>
      </c>
      <c r="AE17" s="172">
        <v>0</v>
      </c>
      <c r="AF17" s="172">
        <v>0</v>
      </c>
      <c r="AG17" s="172">
        <v>0</v>
      </c>
      <c r="AH17" s="172">
        <v>0</v>
      </c>
      <c r="AI17" s="172">
        <v>0</v>
      </c>
      <c r="AJ17" s="172">
        <v>0</v>
      </c>
      <c r="AK17" s="172">
        <v>0</v>
      </c>
      <c r="AL17" s="172">
        <v>0</v>
      </c>
      <c r="AM17" s="172">
        <v>0</v>
      </c>
      <c r="AN17" s="172">
        <v>0</v>
      </c>
      <c r="AO17" s="172">
        <v>0</v>
      </c>
      <c r="AP17" s="172">
        <v>0</v>
      </c>
      <c r="AQ17" s="172">
        <v>0</v>
      </c>
      <c r="AR17" s="172">
        <v>0</v>
      </c>
      <c r="AS17" s="172">
        <v>0</v>
      </c>
      <c r="AT17" s="172">
        <v>0</v>
      </c>
      <c r="AU17" s="172">
        <v>0</v>
      </c>
      <c r="AV17" s="172">
        <v>0</v>
      </c>
      <c r="AW17" s="172">
        <v>0</v>
      </c>
      <c r="AX17" s="172">
        <v>0</v>
      </c>
      <c r="AY17" s="172">
        <v>0</v>
      </c>
      <c r="AZ17" s="172">
        <v>0</v>
      </c>
      <c r="BA17" s="172">
        <v>0</v>
      </c>
      <c r="BB17" s="172">
        <v>0</v>
      </c>
      <c r="BC17" s="172">
        <v>0</v>
      </c>
      <c r="BD17" s="172">
        <v>0</v>
      </c>
      <c r="BE17" s="172">
        <v>0</v>
      </c>
      <c r="BF17" s="172">
        <v>0</v>
      </c>
      <c r="BG17" s="173">
        <v>0</v>
      </c>
      <c r="BH17" s="170"/>
    </row>
    <row r="18" spans="2:60" x14ac:dyDescent="0.35">
      <c r="B18" s="174"/>
      <c r="C18" s="186" t="s">
        <v>128</v>
      </c>
      <c r="D18" s="179">
        <v>10218636.1</v>
      </c>
      <c r="E18" s="170"/>
      <c r="F18" s="177">
        <v>0</v>
      </c>
      <c r="G18" s="178">
        <v>0</v>
      </c>
      <c r="H18" s="178">
        <v>0</v>
      </c>
      <c r="I18" s="178">
        <v>0</v>
      </c>
      <c r="J18" s="178">
        <v>0</v>
      </c>
      <c r="K18" s="178">
        <v>0</v>
      </c>
      <c r="L18" s="178">
        <v>0</v>
      </c>
      <c r="M18" s="178">
        <v>0</v>
      </c>
      <c r="N18" s="178">
        <v>0</v>
      </c>
      <c r="O18" s="178">
        <v>0</v>
      </c>
      <c r="P18" s="178">
        <v>0</v>
      </c>
      <c r="Q18" s="178">
        <v>0</v>
      </c>
      <c r="R18" s="178">
        <v>5870.73</v>
      </c>
      <c r="S18" s="178">
        <v>0</v>
      </c>
      <c r="T18" s="178">
        <v>0</v>
      </c>
      <c r="U18" s="178">
        <v>0</v>
      </c>
      <c r="V18" s="178">
        <v>0</v>
      </c>
      <c r="W18" s="178">
        <v>0</v>
      </c>
      <c r="X18" s="178">
        <v>0</v>
      </c>
      <c r="Y18" s="178">
        <v>0</v>
      </c>
      <c r="Z18" s="178">
        <v>0</v>
      </c>
      <c r="AA18" s="178">
        <v>0</v>
      </c>
      <c r="AB18" s="178">
        <v>96141.292950000003</v>
      </c>
      <c r="AC18" s="178">
        <v>0</v>
      </c>
      <c r="AD18" s="178">
        <v>0</v>
      </c>
      <c r="AE18" s="178">
        <v>288423.87884999998</v>
      </c>
      <c r="AF18" s="178">
        <v>576847.75769999996</v>
      </c>
      <c r="AG18" s="178">
        <v>672989.05064999999</v>
      </c>
      <c r="AH18" s="178">
        <v>672989.05064999999</v>
      </c>
      <c r="AI18" s="178">
        <v>576847.75769999996</v>
      </c>
      <c r="AJ18" s="178">
        <v>576847.75769999996</v>
      </c>
      <c r="AK18" s="178">
        <v>672989.05064999999</v>
      </c>
      <c r="AL18" s="178">
        <v>576847.75769999996</v>
      </c>
      <c r="AM18" s="178">
        <v>384565.17180000001</v>
      </c>
      <c r="AN18" s="178">
        <v>480706.46474999998</v>
      </c>
      <c r="AO18" s="178">
        <v>576847.75769999996</v>
      </c>
      <c r="AP18" s="178">
        <v>672989.05064999999</v>
      </c>
      <c r="AQ18" s="178">
        <v>576847.75769999996</v>
      </c>
      <c r="AR18" s="178">
        <v>480706.46474999998</v>
      </c>
      <c r="AS18" s="178">
        <v>480706.46474999998</v>
      </c>
      <c r="AT18" s="178">
        <v>384565.17180000001</v>
      </c>
      <c r="AU18" s="178">
        <v>288423.87884999998</v>
      </c>
      <c r="AV18" s="178">
        <v>192282.58590000001</v>
      </c>
      <c r="AW18" s="178">
        <v>192282.58590000001</v>
      </c>
      <c r="AX18" s="178">
        <v>96141.292950000003</v>
      </c>
      <c r="AY18" s="178">
        <v>188770.56294999999</v>
      </c>
      <c r="AZ18" s="178">
        <v>0</v>
      </c>
      <c r="BA18" s="178">
        <v>0</v>
      </c>
      <c r="BB18" s="178">
        <v>0</v>
      </c>
      <c r="BC18" s="178">
        <v>0</v>
      </c>
      <c r="BD18" s="178">
        <v>0</v>
      </c>
      <c r="BE18" s="178">
        <v>0</v>
      </c>
      <c r="BF18" s="178">
        <v>0</v>
      </c>
      <c r="BG18" s="179">
        <v>506006.80499999999</v>
      </c>
      <c r="BH18" s="170"/>
    </row>
    <row r="19" spans="2:60" x14ac:dyDescent="0.35">
      <c r="B19" s="174"/>
      <c r="C19" s="186" t="s">
        <v>129</v>
      </c>
      <c r="D19" s="179">
        <v>474749.13975999999</v>
      </c>
      <c r="E19" s="170"/>
      <c r="F19" s="177">
        <v>0</v>
      </c>
      <c r="G19" s="178">
        <v>0</v>
      </c>
      <c r="H19" s="178">
        <v>0</v>
      </c>
      <c r="I19" s="178">
        <v>0</v>
      </c>
      <c r="J19" s="178">
        <v>0</v>
      </c>
      <c r="K19" s="178">
        <v>0</v>
      </c>
      <c r="L19" s="178">
        <v>23385.88</v>
      </c>
      <c r="M19" s="178">
        <v>0</v>
      </c>
      <c r="N19" s="178">
        <v>0</v>
      </c>
      <c r="O19" s="178">
        <v>5500</v>
      </c>
      <c r="P19" s="178">
        <v>0</v>
      </c>
      <c r="Q19" s="178">
        <v>0</v>
      </c>
      <c r="R19" s="178">
        <v>52618.235999999997</v>
      </c>
      <c r="S19" s="178">
        <v>15662.495928</v>
      </c>
      <c r="T19" s="178">
        <v>2500</v>
      </c>
      <c r="U19" s="178">
        <v>62857.273999999998</v>
      </c>
      <c r="V19" s="178">
        <v>87697.04</v>
      </c>
      <c r="W19" s="178">
        <v>5200</v>
      </c>
      <c r="X19" s="178">
        <v>2127.8557751111116</v>
      </c>
      <c r="Y19" s="178">
        <v>289.0857751111111</v>
      </c>
      <c r="Z19" s="178">
        <v>4485.1649367777773</v>
      </c>
      <c r="AA19" s="178">
        <v>4485.1649367777773</v>
      </c>
      <c r="AB19" s="178">
        <v>4485.1649367777773</v>
      </c>
      <c r="AC19" s="178">
        <v>4485.1649367777773</v>
      </c>
      <c r="AD19" s="178">
        <v>4485.1649367777773</v>
      </c>
      <c r="AE19" s="178">
        <v>4485.1649367777773</v>
      </c>
      <c r="AF19" s="178">
        <v>8214.3316034444433</v>
      </c>
      <c r="AG19" s="178">
        <v>8214.3316034444433</v>
      </c>
      <c r="AH19" s="178">
        <v>9134.3316034444433</v>
      </c>
      <c r="AI19" s="178">
        <v>9134.3316034444433</v>
      </c>
      <c r="AJ19" s="178">
        <v>9134.3316034444433</v>
      </c>
      <c r="AK19" s="178">
        <v>9134.3316034444433</v>
      </c>
      <c r="AL19" s="178">
        <v>9134.3316034444433</v>
      </c>
      <c r="AM19" s="178">
        <v>9134.3316034444433</v>
      </c>
      <c r="AN19" s="178">
        <v>9134.3316034444433</v>
      </c>
      <c r="AO19" s="178">
        <v>9134.3316034444433</v>
      </c>
      <c r="AP19" s="178">
        <v>8845.2458283333326</v>
      </c>
      <c r="AQ19" s="178">
        <v>8845.2458283333326</v>
      </c>
      <c r="AR19" s="178">
        <v>8845.2458283333326</v>
      </c>
      <c r="AS19" s="178">
        <v>8845.2458283333326</v>
      </c>
      <c r="AT19" s="178">
        <v>8845.2458283333326</v>
      </c>
      <c r="AU19" s="178">
        <v>8845.2458283333326</v>
      </c>
      <c r="AV19" s="178">
        <v>8845.2458283333326</v>
      </c>
      <c r="AW19" s="178">
        <v>8845.2458283333326</v>
      </c>
      <c r="AX19" s="178">
        <v>4649.1666666666661</v>
      </c>
      <c r="AY19" s="178">
        <v>4649.1666666666661</v>
      </c>
      <c r="AZ19" s="178">
        <v>4649.1666666666661</v>
      </c>
      <c r="BA19" s="178">
        <v>4649.1666666666661</v>
      </c>
      <c r="BB19" s="178">
        <v>4649.1666666666661</v>
      </c>
      <c r="BC19" s="178">
        <v>4649.1666666666661</v>
      </c>
      <c r="BD19" s="178">
        <v>920</v>
      </c>
      <c r="BE19" s="178">
        <v>920</v>
      </c>
      <c r="BF19" s="178">
        <v>0</v>
      </c>
      <c r="BG19" s="179">
        <v>0</v>
      </c>
      <c r="BH19" s="170"/>
    </row>
    <row r="20" spans="2:60" x14ac:dyDescent="0.35">
      <c r="B20" s="174"/>
      <c r="C20" s="186" t="s">
        <v>130</v>
      </c>
      <c r="D20" s="179">
        <v>570478.66683520027</v>
      </c>
      <c r="E20" s="170"/>
      <c r="F20" s="177">
        <v>0</v>
      </c>
      <c r="G20" s="178">
        <v>0</v>
      </c>
      <c r="H20" s="178">
        <v>0</v>
      </c>
      <c r="I20" s="178">
        <v>0</v>
      </c>
      <c r="J20" s="178">
        <v>0</v>
      </c>
      <c r="K20" s="178">
        <v>0</v>
      </c>
      <c r="L20" s="178">
        <v>0</v>
      </c>
      <c r="M20" s="178">
        <v>0</v>
      </c>
      <c r="N20" s="178">
        <v>0</v>
      </c>
      <c r="O20" s="178">
        <v>0</v>
      </c>
      <c r="P20" s="178">
        <v>357743.63999999996</v>
      </c>
      <c r="Q20" s="178">
        <v>0</v>
      </c>
      <c r="R20" s="178">
        <v>0</v>
      </c>
      <c r="S20" s="178">
        <v>0</v>
      </c>
      <c r="T20" s="178">
        <v>0</v>
      </c>
      <c r="U20" s="178">
        <v>0</v>
      </c>
      <c r="V20" s="178">
        <v>0</v>
      </c>
      <c r="W20" s="178">
        <v>0</v>
      </c>
      <c r="X20" s="178">
        <v>0</v>
      </c>
      <c r="Y20" s="178">
        <v>0</v>
      </c>
      <c r="Z20" s="178">
        <v>0</v>
      </c>
      <c r="AA20" s="178">
        <v>0</v>
      </c>
      <c r="AB20" s="178">
        <v>20637.63</v>
      </c>
      <c r="AC20" s="178">
        <v>0</v>
      </c>
      <c r="AD20" s="178">
        <v>0</v>
      </c>
      <c r="AE20" s="178">
        <v>0</v>
      </c>
      <c r="AF20" s="178">
        <v>0</v>
      </c>
      <c r="AG20" s="178">
        <v>0</v>
      </c>
      <c r="AH20" s="178">
        <v>0</v>
      </c>
      <c r="AI20" s="178">
        <v>0</v>
      </c>
      <c r="AJ20" s="178">
        <v>0</v>
      </c>
      <c r="AK20" s="178">
        <v>0</v>
      </c>
      <c r="AL20" s="178">
        <v>0</v>
      </c>
      <c r="AM20" s="178">
        <v>0</v>
      </c>
      <c r="AN20" s="178">
        <v>20637.63</v>
      </c>
      <c r="AO20" s="178">
        <v>0</v>
      </c>
      <c r="AP20" s="178">
        <v>0</v>
      </c>
      <c r="AQ20" s="178">
        <v>0</v>
      </c>
      <c r="AR20" s="178">
        <v>0</v>
      </c>
      <c r="AS20" s="178">
        <v>0</v>
      </c>
      <c r="AT20" s="178">
        <v>0</v>
      </c>
      <c r="AU20" s="178">
        <v>0</v>
      </c>
      <c r="AV20" s="178">
        <v>0</v>
      </c>
      <c r="AW20" s="178">
        <v>0</v>
      </c>
      <c r="AX20" s="178">
        <v>0</v>
      </c>
      <c r="AY20" s="178">
        <v>0</v>
      </c>
      <c r="AZ20" s="178">
        <v>0</v>
      </c>
      <c r="BA20" s="178">
        <v>0</v>
      </c>
      <c r="BB20" s="178">
        <v>49433.667543999996</v>
      </c>
      <c r="BC20" s="178">
        <v>0</v>
      </c>
      <c r="BD20" s="178">
        <v>122026.0992912003</v>
      </c>
      <c r="BE20" s="178">
        <v>0</v>
      </c>
      <c r="BF20" s="178">
        <v>0</v>
      </c>
      <c r="BG20" s="179">
        <v>0</v>
      </c>
      <c r="BH20" s="170"/>
    </row>
    <row r="21" spans="2:60" x14ac:dyDescent="0.35">
      <c r="B21" s="174"/>
      <c r="C21" s="186" t="s">
        <v>131</v>
      </c>
      <c r="D21" s="179">
        <v>848058.50618542638</v>
      </c>
      <c r="E21" s="170"/>
      <c r="F21" s="177">
        <v>0</v>
      </c>
      <c r="G21" s="178">
        <v>0</v>
      </c>
      <c r="H21" s="178">
        <v>0</v>
      </c>
      <c r="I21" s="178">
        <v>0</v>
      </c>
      <c r="J21" s="178">
        <v>0</v>
      </c>
      <c r="K21" s="178">
        <v>0</v>
      </c>
      <c r="L21" s="178">
        <v>0</v>
      </c>
      <c r="M21" s="178">
        <v>0</v>
      </c>
      <c r="N21" s="178">
        <v>0</v>
      </c>
      <c r="O21" s="178">
        <v>0</v>
      </c>
      <c r="P21" s="178">
        <v>0</v>
      </c>
      <c r="Q21" s="178">
        <v>0</v>
      </c>
      <c r="R21" s="178">
        <v>0</v>
      </c>
      <c r="S21" s="178">
        <v>0</v>
      </c>
      <c r="T21" s="178">
        <v>0</v>
      </c>
      <c r="U21" s="178">
        <v>0</v>
      </c>
      <c r="V21" s="178">
        <v>0</v>
      </c>
      <c r="W21" s="178">
        <v>0</v>
      </c>
      <c r="X21" s="178">
        <v>0</v>
      </c>
      <c r="Y21" s="178">
        <v>-0.01</v>
      </c>
      <c r="Z21" s="178">
        <v>0</v>
      </c>
      <c r="AA21" s="178">
        <v>0</v>
      </c>
      <c r="AB21" s="178">
        <v>0</v>
      </c>
      <c r="AC21" s="178">
        <v>0</v>
      </c>
      <c r="AD21" s="178">
        <v>0</v>
      </c>
      <c r="AE21" s="178">
        <v>0</v>
      </c>
      <c r="AF21" s="178">
        <v>212980.95630000002</v>
      </c>
      <c r="AG21" s="178">
        <v>5889.8375572283148</v>
      </c>
      <c r="AH21" s="178">
        <v>5889.8375572283148</v>
      </c>
      <c r="AI21" s="178">
        <v>10664.468534763213</v>
      </c>
      <c r="AJ21" s="178">
        <v>13106.939232752276</v>
      </c>
      <c r="AK21" s="178">
        <v>15549.409930741338</v>
      </c>
      <c r="AL21" s="178">
        <v>18384.457574942902</v>
      </c>
      <c r="AM21" s="178">
        <v>20826.928272931971</v>
      </c>
      <c r="AN21" s="178">
        <v>22484.245078496038</v>
      </c>
      <c r="AO21" s="178">
        <v>24618.409152772601</v>
      </c>
      <c r="AP21" s="178">
        <v>27060.879850761667</v>
      </c>
      <c r="AQ21" s="178">
        <v>29955.997061381524</v>
      </c>
      <c r="AR21" s="178">
        <v>32458.537325788886</v>
      </c>
      <c r="AS21" s="178">
        <v>34609.333977317081</v>
      </c>
      <c r="AT21" s="178">
        <v>36780.547295511933</v>
      </c>
      <c r="AU21" s="178">
        <v>38559.183667494297</v>
      </c>
      <c r="AV21" s="178">
        <v>39945.243093264158</v>
      </c>
      <c r="AW21" s="178">
        <v>40877.475572821524</v>
      </c>
      <c r="AX21" s="178">
        <v>41768.874719045547</v>
      </c>
      <c r="AY21" s="178">
        <v>42200.852429146937</v>
      </c>
      <c r="AZ21" s="178">
        <v>43092.732991748329</v>
      </c>
      <c r="BA21" s="178">
        <v>43111.717088970545</v>
      </c>
      <c r="BB21" s="178">
        <v>43859.975253650264</v>
      </c>
      <c r="BC21" s="178">
        <v>3381.6666666666665</v>
      </c>
      <c r="BD21" s="178">
        <v>0</v>
      </c>
      <c r="BE21" s="178">
        <v>0</v>
      </c>
      <c r="BF21" s="178">
        <v>0</v>
      </c>
      <c r="BG21" s="179">
        <v>0</v>
      </c>
      <c r="BH21" s="170"/>
    </row>
    <row r="22" spans="2:60" x14ac:dyDescent="0.35">
      <c r="B22" s="174"/>
      <c r="C22" s="186" t="s">
        <v>132</v>
      </c>
      <c r="D22" s="179">
        <v>486960</v>
      </c>
      <c r="E22" s="170"/>
      <c r="F22" s="177">
        <v>0</v>
      </c>
      <c r="G22" s="178">
        <v>0</v>
      </c>
      <c r="H22" s="178">
        <v>0</v>
      </c>
      <c r="I22" s="178">
        <v>0</v>
      </c>
      <c r="J22" s="178">
        <v>0</v>
      </c>
      <c r="K22" s="178">
        <v>0</v>
      </c>
      <c r="L22" s="178">
        <v>0</v>
      </c>
      <c r="M22" s="178">
        <v>0</v>
      </c>
      <c r="N22" s="178">
        <v>0</v>
      </c>
      <c r="O22" s="178">
        <v>0</v>
      </c>
      <c r="P22" s="178">
        <v>0</v>
      </c>
      <c r="Q22" s="178">
        <v>0</v>
      </c>
      <c r="R22" s="178">
        <v>0</v>
      </c>
      <c r="S22" s="178">
        <v>0</v>
      </c>
      <c r="T22" s="178">
        <v>0</v>
      </c>
      <c r="U22" s="178">
        <v>0</v>
      </c>
      <c r="V22" s="178">
        <v>0</v>
      </c>
      <c r="W22" s="178">
        <v>0</v>
      </c>
      <c r="X22" s="178">
        <v>0</v>
      </c>
      <c r="Y22" s="178">
        <v>0</v>
      </c>
      <c r="Z22" s="178">
        <v>0</v>
      </c>
      <c r="AA22" s="178">
        <v>0</v>
      </c>
      <c r="AB22" s="178">
        <v>0</v>
      </c>
      <c r="AC22" s="178">
        <v>8116</v>
      </c>
      <c r="AD22" s="178">
        <v>170436</v>
      </c>
      <c r="AE22" s="178">
        <v>8116</v>
      </c>
      <c r="AF22" s="178">
        <v>8116</v>
      </c>
      <c r="AG22" s="178">
        <v>8116</v>
      </c>
      <c r="AH22" s="178">
        <v>8116</v>
      </c>
      <c r="AI22" s="178">
        <v>8116</v>
      </c>
      <c r="AJ22" s="178">
        <v>8116</v>
      </c>
      <c r="AK22" s="178">
        <v>8116</v>
      </c>
      <c r="AL22" s="178">
        <v>8116</v>
      </c>
      <c r="AM22" s="178">
        <v>8116</v>
      </c>
      <c r="AN22" s="178">
        <v>8116</v>
      </c>
      <c r="AO22" s="178">
        <v>8116</v>
      </c>
      <c r="AP22" s="178">
        <v>8116</v>
      </c>
      <c r="AQ22" s="178">
        <v>8116</v>
      </c>
      <c r="AR22" s="178">
        <v>8116</v>
      </c>
      <c r="AS22" s="178">
        <v>8116</v>
      </c>
      <c r="AT22" s="178">
        <v>8116</v>
      </c>
      <c r="AU22" s="178">
        <v>8116</v>
      </c>
      <c r="AV22" s="178">
        <v>8116</v>
      </c>
      <c r="AW22" s="178">
        <v>0</v>
      </c>
      <c r="AX22" s="178">
        <v>0</v>
      </c>
      <c r="AY22" s="178">
        <v>0</v>
      </c>
      <c r="AZ22" s="178">
        <v>0</v>
      </c>
      <c r="BA22" s="178">
        <v>162320</v>
      </c>
      <c r="BB22" s="178">
        <v>0</v>
      </c>
      <c r="BC22" s="178">
        <v>0</v>
      </c>
      <c r="BD22" s="178">
        <v>0</v>
      </c>
      <c r="BE22" s="178">
        <v>0</v>
      </c>
      <c r="BF22" s="178">
        <v>0</v>
      </c>
      <c r="BG22" s="179">
        <v>0</v>
      </c>
      <c r="BH22" s="170"/>
    </row>
    <row r="23" spans="2:60" x14ac:dyDescent="0.35">
      <c r="B23" s="174"/>
      <c r="C23" s="186" t="s">
        <v>133</v>
      </c>
      <c r="D23" s="179">
        <v>466367.90351327026</v>
      </c>
      <c r="E23" s="170"/>
      <c r="F23" s="177">
        <v>0</v>
      </c>
      <c r="G23" s="178">
        <v>0</v>
      </c>
      <c r="H23" s="178">
        <v>0</v>
      </c>
      <c r="I23" s="178">
        <v>0</v>
      </c>
      <c r="J23" s="178">
        <v>0</v>
      </c>
      <c r="K23" s="178">
        <v>0</v>
      </c>
      <c r="L23" s="178">
        <v>0</v>
      </c>
      <c r="M23" s="178">
        <v>0</v>
      </c>
      <c r="N23" s="178">
        <v>0</v>
      </c>
      <c r="O23" s="178">
        <v>715.33333000000005</v>
      </c>
      <c r="P23" s="178">
        <v>14228.6782735</v>
      </c>
      <c r="Q23" s="178">
        <v>0</v>
      </c>
      <c r="R23" s="178">
        <v>0</v>
      </c>
      <c r="S23" s="178">
        <v>0</v>
      </c>
      <c r="T23" s="178">
        <v>0</v>
      </c>
      <c r="U23" s="178">
        <v>0</v>
      </c>
      <c r="V23" s="178">
        <v>0</v>
      </c>
      <c r="W23" s="178">
        <v>0</v>
      </c>
      <c r="X23" s="178">
        <v>0</v>
      </c>
      <c r="Y23" s="178">
        <v>0</v>
      </c>
      <c r="Z23" s="178">
        <v>0</v>
      </c>
      <c r="AA23" s="178">
        <v>0</v>
      </c>
      <c r="AB23" s="178">
        <v>0</v>
      </c>
      <c r="AC23" s="178">
        <v>0</v>
      </c>
      <c r="AD23" s="178">
        <v>0</v>
      </c>
      <c r="AE23" s="178">
        <v>0</v>
      </c>
      <c r="AF23" s="178">
        <v>17009.843078999998</v>
      </c>
      <c r="AG23" s="178">
        <v>423978.91819012503</v>
      </c>
      <c r="AH23" s="178">
        <v>0</v>
      </c>
      <c r="AI23" s="178">
        <v>0</v>
      </c>
      <c r="AJ23" s="178">
        <v>0</v>
      </c>
      <c r="AK23" s="178">
        <v>0</v>
      </c>
      <c r="AL23" s="178">
        <v>0</v>
      </c>
      <c r="AM23" s="178">
        <v>0</v>
      </c>
      <c r="AN23" s="178">
        <v>0</v>
      </c>
      <c r="AO23" s="178">
        <v>0</v>
      </c>
      <c r="AP23" s="178">
        <v>0</v>
      </c>
      <c r="AQ23" s="178">
        <v>0</v>
      </c>
      <c r="AR23" s="178">
        <v>0</v>
      </c>
      <c r="AS23" s="178">
        <v>0</v>
      </c>
      <c r="AT23" s="178">
        <v>0</v>
      </c>
      <c r="AU23" s="178">
        <v>0</v>
      </c>
      <c r="AV23" s="178">
        <v>0</v>
      </c>
      <c r="AW23" s="178">
        <v>0</v>
      </c>
      <c r="AX23" s="178">
        <v>0</v>
      </c>
      <c r="AY23" s="178">
        <v>0</v>
      </c>
      <c r="AZ23" s="178">
        <v>0</v>
      </c>
      <c r="BA23" s="178">
        <v>0</v>
      </c>
      <c r="BB23" s="178">
        <v>700</v>
      </c>
      <c r="BC23" s="178">
        <v>6511.1852600000002</v>
      </c>
      <c r="BD23" s="178">
        <v>3223.9453806451611</v>
      </c>
      <c r="BE23" s="178">
        <v>0</v>
      </c>
      <c r="BF23" s="178">
        <v>0</v>
      </c>
      <c r="BG23" s="179">
        <v>0</v>
      </c>
      <c r="BH23" s="170"/>
    </row>
    <row r="24" spans="2:60" x14ac:dyDescent="0.35">
      <c r="B24" s="174"/>
      <c r="C24" s="186" t="s">
        <v>33</v>
      </c>
      <c r="D24" s="179">
        <v>649280</v>
      </c>
      <c r="E24" s="170"/>
      <c r="F24" s="177">
        <v>0</v>
      </c>
      <c r="G24" s="178">
        <v>0</v>
      </c>
      <c r="H24" s="178">
        <v>0</v>
      </c>
      <c r="I24" s="178">
        <v>0</v>
      </c>
      <c r="J24" s="178">
        <v>0</v>
      </c>
      <c r="K24" s="178">
        <v>0</v>
      </c>
      <c r="L24" s="178">
        <v>0</v>
      </c>
      <c r="M24" s="178">
        <v>0</v>
      </c>
      <c r="N24" s="178">
        <v>0</v>
      </c>
      <c r="O24" s="178">
        <v>0</v>
      </c>
      <c r="P24" s="178">
        <v>0</v>
      </c>
      <c r="Q24" s="178">
        <v>0</v>
      </c>
      <c r="R24" s="178">
        <v>0</v>
      </c>
      <c r="S24" s="178">
        <v>0</v>
      </c>
      <c r="T24" s="178">
        <v>0</v>
      </c>
      <c r="U24" s="178">
        <v>0</v>
      </c>
      <c r="V24" s="178">
        <v>0</v>
      </c>
      <c r="W24" s="178">
        <v>0</v>
      </c>
      <c r="X24" s="178">
        <v>0</v>
      </c>
      <c r="Y24" s="178">
        <v>0</v>
      </c>
      <c r="Z24" s="178">
        <v>0</v>
      </c>
      <c r="AA24" s="178">
        <v>0</v>
      </c>
      <c r="AB24" s="178">
        <v>0</v>
      </c>
      <c r="AC24" s="178">
        <v>0</v>
      </c>
      <c r="AD24" s="178">
        <v>18035.555555555555</v>
      </c>
      <c r="AE24" s="178">
        <v>18035.555555555555</v>
      </c>
      <c r="AF24" s="178">
        <v>18035.555555555555</v>
      </c>
      <c r="AG24" s="178">
        <v>18035.555555555555</v>
      </c>
      <c r="AH24" s="178">
        <v>18035.555555555555</v>
      </c>
      <c r="AI24" s="178">
        <v>18035.555555555555</v>
      </c>
      <c r="AJ24" s="178">
        <v>18035.555555555555</v>
      </c>
      <c r="AK24" s="178">
        <v>18035.555555555555</v>
      </c>
      <c r="AL24" s="178">
        <v>18035.555555555555</v>
      </c>
      <c r="AM24" s="178">
        <v>18035.555555555555</v>
      </c>
      <c r="AN24" s="178">
        <v>18035.555555555555</v>
      </c>
      <c r="AO24" s="178">
        <v>18035.555555555555</v>
      </c>
      <c r="AP24" s="178">
        <v>18035.555555555555</v>
      </c>
      <c r="AQ24" s="178">
        <v>18035.555555555555</v>
      </c>
      <c r="AR24" s="178">
        <v>18035.555555555555</v>
      </c>
      <c r="AS24" s="178">
        <v>18035.555555555555</v>
      </c>
      <c r="AT24" s="178">
        <v>18035.555555555555</v>
      </c>
      <c r="AU24" s="178">
        <v>18035.555555555555</v>
      </c>
      <c r="AV24" s="178">
        <v>0</v>
      </c>
      <c r="AW24" s="178">
        <v>0</v>
      </c>
      <c r="AX24" s="178">
        <v>0</v>
      </c>
      <c r="AY24" s="178">
        <v>0</v>
      </c>
      <c r="AZ24" s="178">
        <v>0</v>
      </c>
      <c r="BA24" s="178">
        <v>0</v>
      </c>
      <c r="BB24" s="178">
        <v>324640</v>
      </c>
      <c r="BC24" s="178">
        <v>0</v>
      </c>
      <c r="BD24" s="178">
        <v>0</v>
      </c>
      <c r="BE24" s="178">
        <v>0</v>
      </c>
      <c r="BF24" s="178">
        <v>0</v>
      </c>
      <c r="BG24" s="179">
        <v>0</v>
      </c>
      <c r="BH24" s="170"/>
    </row>
    <row r="25" spans="2:60" x14ac:dyDescent="0.35">
      <c r="B25" s="174"/>
      <c r="C25" s="186" t="s">
        <v>134</v>
      </c>
      <c r="D25" s="179">
        <v>36991.195687594707</v>
      </c>
      <c r="E25" s="170"/>
      <c r="F25" s="177">
        <v>0</v>
      </c>
      <c r="G25" s="178">
        <v>0</v>
      </c>
      <c r="H25" s="178">
        <v>0</v>
      </c>
      <c r="I25" s="178">
        <v>0</v>
      </c>
      <c r="J25" s="178">
        <v>0</v>
      </c>
      <c r="K25" s="178">
        <v>0</v>
      </c>
      <c r="L25" s="178">
        <v>0</v>
      </c>
      <c r="M25" s="178">
        <v>0</v>
      </c>
      <c r="N25" s="178">
        <v>0</v>
      </c>
      <c r="O25" s="178">
        <v>0</v>
      </c>
      <c r="P25" s="178">
        <v>0</v>
      </c>
      <c r="Q25" s="178">
        <v>0</v>
      </c>
      <c r="R25" s="178">
        <v>0</v>
      </c>
      <c r="S25" s="178">
        <v>0</v>
      </c>
      <c r="T25" s="178">
        <v>0</v>
      </c>
      <c r="U25" s="178">
        <v>0</v>
      </c>
      <c r="V25" s="178">
        <v>0</v>
      </c>
      <c r="W25" s="178">
        <v>0</v>
      </c>
      <c r="X25" s="178">
        <v>0</v>
      </c>
      <c r="Y25" s="178">
        <v>0</v>
      </c>
      <c r="Z25" s="178">
        <v>0</v>
      </c>
      <c r="AA25" s="178">
        <v>0</v>
      </c>
      <c r="AB25" s="178">
        <v>7970.4560596784104</v>
      </c>
      <c r="AC25" s="178">
        <v>0</v>
      </c>
      <c r="AD25" s="178">
        <v>10423.008822</v>
      </c>
      <c r="AE25" s="178">
        <v>0</v>
      </c>
      <c r="AF25" s="178">
        <v>0</v>
      </c>
      <c r="AG25" s="178">
        <v>0</v>
      </c>
      <c r="AH25" s="178">
        <v>0</v>
      </c>
      <c r="AI25" s="178">
        <v>0</v>
      </c>
      <c r="AJ25" s="178">
        <v>0</v>
      </c>
      <c r="AK25" s="178">
        <v>0</v>
      </c>
      <c r="AL25" s="178">
        <v>0</v>
      </c>
      <c r="AM25" s="178">
        <v>0</v>
      </c>
      <c r="AN25" s="178">
        <v>0</v>
      </c>
      <c r="AO25" s="178">
        <v>0</v>
      </c>
      <c r="AP25" s="178">
        <v>0</v>
      </c>
      <c r="AQ25" s="178">
        <v>0</v>
      </c>
      <c r="AR25" s="178">
        <v>0</v>
      </c>
      <c r="AS25" s="178">
        <v>0</v>
      </c>
      <c r="AT25" s="178">
        <v>0</v>
      </c>
      <c r="AU25" s="178">
        <v>0</v>
      </c>
      <c r="AV25" s="178">
        <v>0</v>
      </c>
      <c r="AW25" s="178">
        <v>0</v>
      </c>
      <c r="AX25" s="178">
        <v>0</v>
      </c>
      <c r="AY25" s="178">
        <v>0</v>
      </c>
      <c r="AZ25" s="178">
        <v>0</v>
      </c>
      <c r="BA25" s="178">
        <v>18597.73080591629</v>
      </c>
      <c r="BB25" s="178">
        <v>0</v>
      </c>
      <c r="BC25" s="178">
        <v>0</v>
      </c>
      <c r="BD25" s="178">
        <v>0</v>
      </c>
      <c r="BE25" s="178">
        <v>0</v>
      </c>
      <c r="BF25" s="178">
        <v>0</v>
      </c>
      <c r="BG25" s="179">
        <v>0</v>
      </c>
      <c r="BH25" s="170"/>
    </row>
    <row r="26" spans="2:60" x14ac:dyDescent="0.35">
      <c r="B26" s="180"/>
      <c r="C26" s="187" t="s">
        <v>135</v>
      </c>
      <c r="D26" s="185">
        <v>243480</v>
      </c>
      <c r="E26" s="188"/>
      <c r="F26" s="183">
        <v>0</v>
      </c>
      <c r="G26" s="184">
        <v>0</v>
      </c>
      <c r="H26" s="184">
        <v>0</v>
      </c>
      <c r="I26" s="184">
        <v>0</v>
      </c>
      <c r="J26" s="184">
        <v>0</v>
      </c>
      <c r="K26" s="184">
        <v>0</v>
      </c>
      <c r="L26" s="184">
        <v>0</v>
      </c>
      <c r="M26" s="184">
        <v>0</v>
      </c>
      <c r="N26" s="184">
        <v>0</v>
      </c>
      <c r="O26" s="184">
        <v>0</v>
      </c>
      <c r="P26" s="184">
        <v>0</v>
      </c>
      <c r="Q26" s="184">
        <v>0</v>
      </c>
      <c r="R26" s="184">
        <v>0</v>
      </c>
      <c r="S26" s="184">
        <v>0</v>
      </c>
      <c r="T26" s="184">
        <v>0</v>
      </c>
      <c r="U26" s="184">
        <v>0</v>
      </c>
      <c r="V26" s="184">
        <v>0</v>
      </c>
      <c r="W26" s="184">
        <v>0</v>
      </c>
      <c r="X26" s="184">
        <v>0</v>
      </c>
      <c r="Y26" s="184">
        <v>0</v>
      </c>
      <c r="Z26" s="184">
        <v>0</v>
      </c>
      <c r="AA26" s="184">
        <v>0</v>
      </c>
      <c r="AB26" s="184">
        <v>0</v>
      </c>
      <c r="AC26" s="184">
        <v>0</v>
      </c>
      <c r="AD26" s="184">
        <v>12174</v>
      </c>
      <c r="AE26" s="184">
        <v>12174</v>
      </c>
      <c r="AF26" s="184">
        <v>12174</v>
      </c>
      <c r="AG26" s="184">
        <v>12174</v>
      </c>
      <c r="AH26" s="184">
        <v>12174</v>
      </c>
      <c r="AI26" s="184">
        <v>12174</v>
      </c>
      <c r="AJ26" s="184">
        <v>12174</v>
      </c>
      <c r="AK26" s="184">
        <v>12174</v>
      </c>
      <c r="AL26" s="184">
        <v>12174</v>
      </c>
      <c r="AM26" s="184">
        <v>12174</v>
      </c>
      <c r="AN26" s="184">
        <v>12174</v>
      </c>
      <c r="AO26" s="184">
        <v>12174</v>
      </c>
      <c r="AP26" s="184">
        <v>12174</v>
      </c>
      <c r="AQ26" s="184">
        <v>12174</v>
      </c>
      <c r="AR26" s="184">
        <v>12174</v>
      </c>
      <c r="AS26" s="184">
        <v>12174</v>
      </c>
      <c r="AT26" s="184">
        <v>12174</v>
      </c>
      <c r="AU26" s="184">
        <v>12174</v>
      </c>
      <c r="AV26" s="184">
        <v>12174</v>
      </c>
      <c r="AW26" s="184">
        <v>12174</v>
      </c>
      <c r="AX26" s="184">
        <v>0</v>
      </c>
      <c r="AY26" s="184">
        <v>0</v>
      </c>
      <c r="AZ26" s="184">
        <v>0</v>
      </c>
      <c r="BA26" s="184">
        <v>0</v>
      </c>
      <c r="BB26" s="184">
        <v>0</v>
      </c>
      <c r="BC26" s="184">
        <v>0</v>
      </c>
      <c r="BD26" s="184">
        <v>0</v>
      </c>
      <c r="BE26" s="184">
        <v>0</v>
      </c>
      <c r="BF26" s="184">
        <v>0</v>
      </c>
      <c r="BG26" s="185">
        <v>0</v>
      </c>
      <c r="BH26" s="170"/>
    </row>
    <row r="27" spans="2:60" x14ac:dyDescent="0.35">
      <c r="BH27" s="170"/>
    </row>
    <row r="28" spans="2:60" x14ac:dyDescent="0.35">
      <c r="B28" s="189" t="s">
        <v>136</v>
      </c>
      <c r="C28" s="190"/>
      <c r="D28" s="173">
        <f>SUM(F28:BG28)</f>
        <v>551860.84173412493</v>
      </c>
      <c r="E28" s="191"/>
      <c r="F28" s="171">
        <v>11784.4125</v>
      </c>
      <c r="G28" s="172">
        <v>0</v>
      </c>
      <c r="H28" s="172">
        <v>0</v>
      </c>
      <c r="I28" s="172">
        <v>0</v>
      </c>
      <c r="J28" s="172">
        <v>0</v>
      </c>
      <c r="K28" s="172">
        <v>0</v>
      </c>
      <c r="L28" s="172">
        <v>4911.0348000000004</v>
      </c>
      <c r="M28" s="172">
        <v>0</v>
      </c>
      <c r="N28" s="172">
        <v>0</v>
      </c>
      <c r="O28" s="172">
        <v>225209.05749929999</v>
      </c>
      <c r="P28" s="172">
        <v>159.76343743500001</v>
      </c>
      <c r="Q28" s="172">
        <v>0</v>
      </c>
      <c r="R28" s="172">
        <v>12282.682859999997</v>
      </c>
      <c r="S28" s="172">
        <v>3289.1241448800001</v>
      </c>
      <c r="T28" s="172">
        <v>525</v>
      </c>
      <c r="U28" s="172">
        <v>13200.027539999999</v>
      </c>
      <c r="V28" s="172">
        <v>18416.378399999998</v>
      </c>
      <c r="W28" s="172">
        <v>1092</v>
      </c>
      <c r="X28" s="172">
        <v>446.84971277333341</v>
      </c>
      <c r="Y28" s="172">
        <v>60.70801277333333</v>
      </c>
      <c r="Z28" s="172">
        <v>941.88463672333319</v>
      </c>
      <c r="AA28" s="172">
        <v>941.88463672333319</v>
      </c>
      <c r="AB28" s="172">
        <v>941.88463672333319</v>
      </c>
      <c r="AC28" s="172">
        <v>941.88463672333319</v>
      </c>
      <c r="AD28" s="172">
        <v>7285.8913033899998</v>
      </c>
      <c r="AE28" s="172">
        <v>7285.8913033899998</v>
      </c>
      <c r="AF28" s="172">
        <v>9118.3079994299987</v>
      </c>
      <c r="AG28" s="172">
        <v>13825.899955140001</v>
      </c>
      <c r="AH28" s="172">
        <v>8262.2163033899997</v>
      </c>
      <c r="AI28" s="172">
        <v>8262.2163033899997</v>
      </c>
      <c r="AJ28" s="172">
        <v>8262.2163033899997</v>
      </c>
      <c r="AK28" s="172">
        <v>8262.2163033899997</v>
      </c>
      <c r="AL28" s="172">
        <v>8262.2163033899997</v>
      </c>
      <c r="AM28" s="172">
        <v>8262.2163033899997</v>
      </c>
      <c r="AN28" s="172">
        <v>8262.2163033899997</v>
      </c>
      <c r="AO28" s="172">
        <v>8262.2163033899997</v>
      </c>
      <c r="AP28" s="172">
        <v>8201.5082906166663</v>
      </c>
      <c r="AQ28" s="172">
        <v>8201.5082906166663</v>
      </c>
      <c r="AR28" s="172">
        <v>8201.5082906166663</v>
      </c>
      <c r="AS28" s="172">
        <v>8201.5082906166663</v>
      </c>
      <c r="AT28" s="172">
        <v>8201.5082906166663</v>
      </c>
      <c r="AU28" s="172">
        <v>8201.5082906166663</v>
      </c>
      <c r="AV28" s="172">
        <v>4414.04162395</v>
      </c>
      <c r="AW28" s="172">
        <v>4414.04162395</v>
      </c>
      <c r="AX28" s="172">
        <v>976.32499999999982</v>
      </c>
      <c r="AY28" s="172">
        <v>20428.471700000002</v>
      </c>
      <c r="AZ28" s="172">
        <v>976.32499999999982</v>
      </c>
      <c r="BA28" s="172">
        <v>976.32499999999982</v>
      </c>
      <c r="BB28" s="172">
        <v>69297.724999999991</v>
      </c>
      <c r="BC28" s="172">
        <v>1759.2385999999997</v>
      </c>
      <c r="BD28" s="172">
        <v>457.79999999999995</v>
      </c>
      <c r="BE28" s="172">
        <v>193.2</v>
      </c>
      <c r="BF28" s="172">
        <v>0</v>
      </c>
      <c r="BG28" s="173">
        <v>0</v>
      </c>
      <c r="BH28" s="170"/>
    </row>
    <row r="29" spans="2:60" x14ac:dyDescent="0.35">
      <c r="B29" s="192" t="s">
        <v>137</v>
      </c>
      <c r="C29" s="193"/>
      <c r="D29" s="179">
        <f t="shared" ref="D29:D30" si="10">SUM(F29:BG29)</f>
        <v>1651415.0000000002</v>
      </c>
      <c r="E29" s="191"/>
      <c r="F29" s="177">
        <v>0</v>
      </c>
      <c r="G29" s="178">
        <v>0</v>
      </c>
      <c r="H29" s="178">
        <v>0</v>
      </c>
      <c r="I29" s="178">
        <v>0</v>
      </c>
      <c r="J29" s="178">
        <v>3818.181818181818</v>
      </c>
      <c r="K29" s="178">
        <v>3272.7272727272725</v>
      </c>
      <c r="L29" s="178">
        <v>3272.7272727272725</v>
      </c>
      <c r="M29" s="178">
        <v>818.18181818181813</v>
      </c>
      <c r="N29" s="178">
        <v>272.72727272727269</v>
      </c>
      <c r="O29" s="178">
        <v>0</v>
      </c>
      <c r="P29" s="178">
        <v>272.72727272727269</v>
      </c>
      <c r="Q29" s="178">
        <v>545.45454545454538</v>
      </c>
      <c r="R29" s="178">
        <v>272.72727272727269</v>
      </c>
      <c r="S29" s="178">
        <v>545.45454545454538</v>
      </c>
      <c r="T29" s="178">
        <v>0</v>
      </c>
      <c r="U29" s="178">
        <v>272.72727272727269</v>
      </c>
      <c r="V29" s="178">
        <v>272.72727272727269</v>
      </c>
      <c r="W29" s="178">
        <v>272.72727272727269</v>
      </c>
      <c r="X29" s="178">
        <v>272.72727272727269</v>
      </c>
      <c r="Y29" s="178">
        <v>272.72727272727269</v>
      </c>
      <c r="Z29" s="178">
        <v>272.72727272727269</v>
      </c>
      <c r="AA29" s="178">
        <v>272.72727272727269</v>
      </c>
      <c r="AB29" s="178">
        <v>272.72727272727269</v>
      </c>
      <c r="AC29" s="178">
        <v>272.72727272727269</v>
      </c>
      <c r="AD29" s="178">
        <v>272.72727272727269</v>
      </c>
      <c r="AE29" s="178">
        <v>272.72727272727269</v>
      </c>
      <c r="AF29" s="178">
        <v>117038.25757575758</v>
      </c>
      <c r="AG29" s="178">
        <v>7765.8680555555538</v>
      </c>
      <c r="AH29" s="178">
        <v>7858.31886574074</v>
      </c>
      <c r="AI29" s="178">
        <v>7950.7696759259252</v>
      </c>
      <c r="AJ29" s="178">
        <v>8043.2204861111095</v>
      </c>
      <c r="AK29" s="178">
        <v>8135.6712962962947</v>
      </c>
      <c r="AL29" s="178">
        <v>8228.1221064814818</v>
      </c>
      <c r="AM29" s="178">
        <v>8320.5729166666642</v>
      </c>
      <c r="AN29" s="178">
        <v>10631.843171296296</v>
      </c>
      <c r="AO29" s="178">
        <v>13035.564236111109</v>
      </c>
      <c r="AP29" s="178">
        <v>6656.4583333333321</v>
      </c>
      <c r="AQ29" s="178">
        <v>6656.4583333333321</v>
      </c>
      <c r="AR29" s="178">
        <v>6656.4583333333321</v>
      </c>
      <c r="AS29" s="178">
        <v>6656.4583333333321</v>
      </c>
      <c r="AT29" s="178">
        <v>6656.4583333333321</v>
      </c>
      <c r="AU29" s="178">
        <v>6656.4583333333321</v>
      </c>
      <c r="AV29" s="178">
        <v>6656.4583333333321</v>
      </c>
      <c r="AW29" s="178">
        <v>6656.4583333333321</v>
      </c>
      <c r="AX29" s="178">
        <v>6656.4583333333321</v>
      </c>
      <c r="AY29" s="178">
        <v>6656.4583333333321</v>
      </c>
      <c r="AZ29" s="178">
        <v>6656.4583333333321</v>
      </c>
      <c r="BA29" s="178">
        <v>6656.4583333333321</v>
      </c>
      <c r="BB29" s="178">
        <v>1358438.3825231483</v>
      </c>
      <c r="BC29" s="178">
        <v>0</v>
      </c>
      <c r="BD29" s="178">
        <v>0</v>
      </c>
      <c r="BE29" s="178">
        <v>0</v>
      </c>
      <c r="BF29" s="178">
        <v>0</v>
      </c>
      <c r="BG29" s="179">
        <v>0</v>
      </c>
      <c r="BH29" s="170"/>
    </row>
    <row r="30" spans="2:60" x14ac:dyDescent="0.35">
      <c r="B30" s="194" t="s">
        <v>138</v>
      </c>
      <c r="C30" s="195"/>
      <c r="D30" s="185">
        <f t="shared" si="10"/>
        <v>-1099554.158265875</v>
      </c>
      <c r="E30" s="191"/>
      <c r="F30" s="183">
        <v>0</v>
      </c>
      <c r="G30" s="184">
        <v>0</v>
      </c>
      <c r="H30" s="184">
        <v>0</v>
      </c>
      <c r="I30" s="184">
        <v>0</v>
      </c>
      <c r="J30" s="184">
        <v>0</v>
      </c>
      <c r="K30" s="184">
        <v>0</v>
      </c>
      <c r="L30" s="184">
        <v>0</v>
      </c>
      <c r="M30" s="184">
        <v>0</v>
      </c>
      <c r="N30" s="184">
        <v>0</v>
      </c>
      <c r="O30" s="184">
        <v>0</v>
      </c>
      <c r="P30" s="184">
        <v>0</v>
      </c>
      <c r="Q30" s="184">
        <v>-112.96383529227268</v>
      </c>
      <c r="R30" s="184">
        <v>-545.45454545454538</v>
      </c>
      <c r="S30" s="184">
        <v>12009.955587272725</v>
      </c>
      <c r="T30" s="184">
        <v>2743.6695994254546</v>
      </c>
      <c r="U30" s="184">
        <v>230974.95934475455</v>
      </c>
      <c r="V30" s="184">
        <v>12927.300267272727</v>
      </c>
      <c r="W30" s="184">
        <v>18143.651127272726</v>
      </c>
      <c r="X30" s="184">
        <v>819.27272727272725</v>
      </c>
      <c r="Y30" s="184">
        <v>174.12244004606072</v>
      </c>
      <c r="Z30" s="184">
        <v>-212.01925995393935</v>
      </c>
      <c r="AA30" s="184">
        <v>669.15736399606044</v>
      </c>
      <c r="AB30" s="184">
        <v>669.15736399606044</v>
      </c>
      <c r="AC30" s="184">
        <v>669.15736399606044</v>
      </c>
      <c r="AD30" s="184">
        <v>669.15736399606044</v>
      </c>
      <c r="AE30" s="184">
        <v>7013.1640306627269</v>
      </c>
      <c r="AF30" s="184">
        <v>7013.1640306627269</v>
      </c>
      <c r="AG30" s="184">
        <v>-107919.94957632758</v>
      </c>
      <c r="AH30" s="184">
        <v>6060.0318995844473</v>
      </c>
      <c r="AI30" s="184">
        <v>403.8974376492597</v>
      </c>
      <c r="AJ30" s="184">
        <v>311.44662746407448</v>
      </c>
      <c r="AK30" s="184">
        <v>218.99581727889017</v>
      </c>
      <c r="AL30" s="184">
        <v>126.54500709370495</v>
      </c>
      <c r="AM30" s="184">
        <v>34.094196908517915</v>
      </c>
      <c r="AN30" s="184">
        <v>-58.356613276664575</v>
      </c>
      <c r="AO30" s="184">
        <v>-2369.626867906296</v>
      </c>
      <c r="AP30" s="184">
        <v>-4773.3479327211098</v>
      </c>
      <c r="AQ30" s="184">
        <v>1545.0499572833342</v>
      </c>
      <c r="AR30" s="184">
        <v>1545.0499572833342</v>
      </c>
      <c r="AS30" s="184">
        <v>1545.0499572833342</v>
      </c>
      <c r="AT30" s="184">
        <v>1545.0499572833342</v>
      </c>
      <c r="AU30" s="184">
        <v>1545.0499572833342</v>
      </c>
      <c r="AV30" s="184">
        <v>1545.0499572833342</v>
      </c>
      <c r="AW30" s="184">
        <v>-2242.4167093833321</v>
      </c>
      <c r="AX30" s="184">
        <v>-2242.4167093833321</v>
      </c>
      <c r="AY30" s="184">
        <v>-5680.1333333333323</v>
      </c>
      <c r="AZ30" s="184">
        <v>13772.01336666667</v>
      </c>
      <c r="BA30" s="184">
        <v>-5680.1333333333323</v>
      </c>
      <c r="BB30" s="184">
        <v>-5680.1333333333323</v>
      </c>
      <c r="BC30" s="184">
        <v>-1289140.6575231482</v>
      </c>
      <c r="BD30" s="184">
        <v>1759.2385999999997</v>
      </c>
      <c r="BE30" s="184">
        <v>457.79999999999995</v>
      </c>
      <c r="BF30" s="184">
        <v>193.2</v>
      </c>
      <c r="BG30" s="185">
        <v>0</v>
      </c>
      <c r="BH30" s="170"/>
    </row>
    <row r="31" spans="2:60" x14ac:dyDescent="0.35">
      <c r="D31" s="170"/>
      <c r="BH31" s="170"/>
    </row>
    <row r="32" spans="2:60" x14ac:dyDescent="0.35">
      <c r="B32" s="189" t="s">
        <v>35</v>
      </c>
      <c r="C32" s="190"/>
      <c r="D32" s="173"/>
      <c r="E32" s="191"/>
      <c r="F32" s="189"/>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6"/>
      <c r="BH32" s="170"/>
    </row>
    <row r="33" spans="2:60" x14ac:dyDescent="0.35">
      <c r="B33" s="192"/>
      <c r="C33" s="193" t="s">
        <v>121</v>
      </c>
      <c r="D33" s="179">
        <f t="shared" ref="D33:D34" si="11">SUM(F33:BG33)</f>
        <v>11211615.164159246</v>
      </c>
      <c r="E33" s="191"/>
      <c r="F33" s="177">
        <v>0</v>
      </c>
      <c r="G33" s="178">
        <v>0</v>
      </c>
      <c r="H33" s="178">
        <v>0</v>
      </c>
      <c r="I33" s="178">
        <v>0</v>
      </c>
      <c r="J33" s="178">
        <v>0</v>
      </c>
      <c r="K33" s="178">
        <v>0</v>
      </c>
      <c r="L33" s="178">
        <v>0</v>
      </c>
      <c r="M33" s="178">
        <v>0</v>
      </c>
      <c r="N33" s="178">
        <v>0</v>
      </c>
      <c r="O33" s="178">
        <v>0</v>
      </c>
      <c r="P33" s="178">
        <v>0</v>
      </c>
      <c r="Q33" s="178">
        <v>0</v>
      </c>
      <c r="R33" s="178">
        <v>0</v>
      </c>
      <c r="S33" s="178">
        <v>0</v>
      </c>
      <c r="T33" s="178">
        <v>0</v>
      </c>
      <c r="U33" s="178">
        <v>0</v>
      </c>
      <c r="V33" s="178">
        <v>0</v>
      </c>
      <c r="W33" s="178">
        <v>0</v>
      </c>
      <c r="X33" s="178">
        <v>0</v>
      </c>
      <c r="Y33" s="178">
        <v>0</v>
      </c>
      <c r="Z33" s="178">
        <v>0</v>
      </c>
      <c r="AA33" s="178">
        <v>0</v>
      </c>
      <c r="AB33" s="178">
        <v>0</v>
      </c>
      <c r="AC33" s="178">
        <v>0</v>
      </c>
      <c r="AD33" s="178">
        <v>0</v>
      </c>
      <c r="AE33" s="178">
        <v>0</v>
      </c>
      <c r="AF33" s="178">
        <v>614245.93238244439</v>
      </c>
      <c r="AG33" s="178">
        <v>0</v>
      </c>
      <c r="AH33" s="178">
        <v>1169297.3822534443</v>
      </c>
      <c r="AI33" s="178">
        <v>598156.08930344437</v>
      </c>
      <c r="AJ33" s="178">
        <v>598156.08930344437</v>
      </c>
      <c r="AK33" s="178">
        <v>694297.3822534444</v>
      </c>
      <c r="AL33" s="178">
        <v>598156.08930344437</v>
      </c>
      <c r="AM33" s="178">
        <v>405873.50340344443</v>
      </c>
      <c r="AN33" s="178">
        <v>522652.4263534444</v>
      </c>
      <c r="AO33" s="178">
        <v>598156.08930344437</v>
      </c>
      <c r="AP33" s="178">
        <v>709008.2964783333</v>
      </c>
      <c r="AQ33" s="178">
        <v>612867.00352833327</v>
      </c>
      <c r="AR33" s="178">
        <v>526725.71057833312</v>
      </c>
      <c r="AS33" s="178">
        <v>531725.71057833312</v>
      </c>
      <c r="AT33" s="178">
        <v>435584.41762833332</v>
      </c>
      <c r="AU33" s="178">
        <v>339443.12467833329</v>
      </c>
      <c r="AV33" s="178">
        <v>228301.83172833332</v>
      </c>
      <c r="AW33" s="178">
        <v>218301.83172833337</v>
      </c>
      <c r="AX33" s="178">
        <v>105790.45961666667</v>
      </c>
      <c r="AY33" s="178">
        <v>218419.72961666665</v>
      </c>
      <c r="AZ33" s="178">
        <v>4649.1666666666642</v>
      </c>
      <c r="BA33" s="178">
        <v>183246.89747258299</v>
      </c>
      <c r="BB33" s="178">
        <v>1298559.9999999984</v>
      </c>
      <c r="BC33" s="178">
        <v>0</v>
      </c>
      <c r="BD33" s="178">
        <v>0</v>
      </c>
      <c r="BE33" s="178">
        <v>0</v>
      </c>
      <c r="BF33" s="178">
        <v>0</v>
      </c>
      <c r="BG33" s="179">
        <v>0</v>
      </c>
      <c r="BH33" s="170"/>
    </row>
    <row r="34" spans="2:60" x14ac:dyDescent="0.35">
      <c r="B34" s="194"/>
      <c r="C34" s="195" t="s">
        <v>139</v>
      </c>
      <c r="D34" s="185">
        <f t="shared" si="11"/>
        <v>-11211615.164159246</v>
      </c>
      <c r="E34" s="191"/>
      <c r="F34" s="183">
        <v>0</v>
      </c>
      <c r="G34" s="184">
        <v>0</v>
      </c>
      <c r="H34" s="184">
        <v>0</v>
      </c>
      <c r="I34" s="184">
        <v>0</v>
      </c>
      <c r="J34" s="184">
        <v>0</v>
      </c>
      <c r="K34" s="184">
        <v>0</v>
      </c>
      <c r="L34" s="184">
        <v>0</v>
      </c>
      <c r="M34" s="184">
        <v>0</v>
      </c>
      <c r="N34" s="184">
        <v>0</v>
      </c>
      <c r="O34" s="184">
        <v>0</v>
      </c>
      <c r="P34" s="184">
        <v>0</v>
      </c>
      <c r="Q34" s="184">
        <v>0</v>
      </c>
      <c r="R34" s="184">
        <v>0</v>
      </c>
      <c r="S34" s="184">
        <v>0</v>
      </c>
      <c r="T34" s="184">
        <v>0</v>
      </c>
      <c r="U34" s="184">
        <v>0</v>
      </c>
      <c r="V34" s="184">
        <v>0</v>
      </c>
      <c r="W34" s="184">
        <v>0</v>
      </c>
      <c r="X34" s="184">
        <v>0</v>
      </c>
      <c r="Y34" s="184">
        <v>0</v>
      </c>
      <c r="Z34" s="184">
        <v>0</v>
      </c>
      <c r="AA34" s="184">
        <v>0</v>
      </c>
      <c r="AB34" s="184">
        <v>0</v>
      </c>
      <c r="AC34" s="184">
        <v>0</v>
      </c>
      <c r="AD34" s="184">
        <v>0</v>
      </c>
      <c r="AE34" s="184">
        <v>0</v>
      </c>
      <c r="AF34" s="184">
        <v>0</v>
      </c>
      <c r="AG34" s="184">
        <v>0</v>
      </c>
      <c r="AH34" s="184">
        <v>0</v>
      </c>
      <c r="AI34" s="184">
        <v>0</v>
      </c>
      <c r="AJ34" s="184">
        <v>0</v>
      </c>
      <c r="AK34" s="184">
        <v>0</v>
      </c>
      <c r="AL34" s="184">
        <v>0</v>
      </c>
      <c r="AM34" s="184">
        <v>0</v>
      </c>
      <c r="AN34" s="184">
        <v>0</v>
      </c>
      <c r="AO34" s="184">
        <v>0</v>
      </c>
      <c r="AP34" s="184">
        <v>0</v>
      </c>
      <c r="AQ34" s="184">
        <v>0</v>
      </c>
      <c r="AR34" s="184">
        <v>0</v>
      </c>
      <c r="AS34" s="184">
        <v>0</v>
      </c>
      <c r="AT34" s="184">
        <v>0</v>
      </c>
      <c r="AU34" s="184">
        <v>0</v>
      </c>
      <c r="AV34" s="184">
        <v>0</v>
      </c>
      <c r="AW34" s="184">
        <v>0</v>
      </c>
      <c r="AX34" s="184">
        <v>0</v>
      </c>
      <c r="AY34" s="184">
        <v>0</v>
      </c>
      <c r="AZ34" s="184">
        <v>0</v>
      </c>
      <c r="BA34" s="184">
        <v>0</v>
      </c>
      <c r="BB34" s="184">
        <v>-11211615.164159246</v>
      </c>
      <c r="BC34" s="184">
        <v>0</v>
      </c>
      <c r="BD34" s="184">
        <v>0</v>
      </c>
      <c r="BE34" s="184">
        <v>0</v>
      </c>
      <c r="BF34" s="184">
        <v>0</v>
      </c>
      <c r="BG34" s="185">
        <v>0</v>
      </c>
      <c r="BH34" s="170"/>
    </row>
    <row r="35" spans="2:60" x14ac:dyDescent="0.35">
      <c r="BH35" s="170"/>
    </row>
    <row r="36" spans="2:60" x14ac:dyDescent="0.35">
      <c r="B36" s="189" t="s">
        <v>140</v>
      </c>
      <c r="C36" s="197"/>
      <c r="D36" s="168"/>
      <c r="E36" s="191"/>
      <c r="F36" s="171">
        <v>0</v>
      </c>
      <c r="G36" s="172">
        <v>0</v>
      </c>
      <c r="H36" s="172">
        <v>0</v>
      </c>
      <c r="I36" s="172">
        <v>0</v>
      </c>
      <c r="J36" s="172">
        <v>38181.818181818177</v>
      </c>
      <c r="K36" s="172">
        <v>32727.272727272724</v>
      </c>
      <c r="L36" s="172">
        <v>32727.272727272724</v>
      </c>
      <c r="M36" s="172">
        <v>8181.8181818181811</v>
      </c>
      <c r="N36" s="172">
        <v>2727.272727272727</v>
      </c>
      <c r="O36" s="172">
        <v>0</v>
      </c>
      <c r="P36" s="172">
        <v>2727.272727272727</v>
      </c>
      <c r="Q36" s="172">
        <v>5454.545454545454</v>
      </c>
      <c r="R36" s="172">
        <v>2727.272727272727</v>
      </c>
      <c r="S36" s="172">
        <v>5454.545454545454</v>
      </c>
      <c r="T36" s="172">
        <v>0</v>
      </c>
      <c r="U36" s="172">
        <v>2727.272727272727</v>
      </c>
      <c r="V36" s="172">
        <v>2727.272727272727</v>
      </c>
      <c r="W36" s="172">
        <v>2727.272727272727</v>
      </c>
      <c r="X36" s="172">
        <v>2727.272727272727</v>
      </c>
      <c r="Y36" s="172">
        <v>2727.272727272727</v>
      </c>
      <c r="Z36" s="172">
        <v>2727.272727272727</v>
      </c>
      <c r="AA36" s="172">
        <v>2727.272727272727</v>
      </c>
      <c r="AB36" s="172">
        <v>2727.272727272727</v>
      </c>
      <c r="AC36" s="172">
        <v>2727.272727272727</v>
      </c>
      <c r="AD36" s="172">
        <v>2727.272727272727</v>
      </c>
      <c r="AE36" s="172">
        <v>2727.272727272727</v>
      </c>
      <c r="AF36" s="172">
        <v>1089928.0303030303</v>
      </c>
      <c r="AG36" s="172">
        <v>38829.340277777766</v>
      </c>
      <c r="AH36" s="172">
        <v>39291.594328703693</v>
      </c>
      <c r="AI36" s="172">
        <v>39753.84837962962</v>
      </c>
      <c r="AJ36" s="172">
        <v>40216.102430555547</v>
      </c>
      <c r="AK36" s="172">
        <v>40678.356481481474</v>
      </c>
      <c r="AL36" s="172">
        <v>41140.610532407401</v>
      </c>
      <c r="AM36" s="172">
        <v>41602.864583333328</v>
      </c>
      <c r="AN36" s="172">
        <v>53159.215856481474</v>
      </c>
      <c r="AO36" s="172">
        <v>65177.821180555547</v>
      </c>
      <c r="AP36" s="172">
        <v>33282.291666666657</v>
      </c>
      <c r="AQ36" s="172">
        <v>33282.291666666657</v>
      </c>
      <c r="AR36" s="172">
        <v>33282.291666666657</v>
      </c>
      <c r="AS36" s="172">
        <v>33282.291666666657</v>
      </c>
      <c r="AT36" s="172">
        <v>33282.291666666657</v>
      </c>
      <c r="AU36" s="172">
        <v>33282.291666666657</v>
      </c>
      <c r="AV36" s="172">
        <v>33282.291666666657</v>
      </c>
      <c r="AW36" s="172">
        <v>33282.291666666657</v>
      </c>
      <c r="AX36" s="172">
        <v>33282.291666666657</v>
      </c>
      <c r="AY36" s="172">
        <v>33282.291666666657</v>
      </c>
      <c r="AZ36" s="172">
        <v>33282.291666666657</v>
      </c>
      <c r="BA36" s="172">
        <v>33282.291666666657</v>
      </c>
      <c r="BB36" s="172">
        <v>-2050074.3752630479</v>
      </c>
      <c r="BC36" s="172">
        <v>0</v>
      </c>
      <c r="BD36" s="172">
        <v>0</v>
      </c>
      <c r="BE36" s="172">
        <v>0</v>
      </c>
      <c r="BF36" s="172">
        <v>0</v>
      </c>
      <c r="BG36" s="173">
        <v>0</v>
      </c>
      <c r="BH36" s="170"/>
    </row>
    <row r="37" spans="2:60" x14ac:dyDescent="0.35">
      <c r="B37" s="194" t="s">
        <v>141</v>
      </c>
      <c r="C37" s="198"/>
      <c r="D37" s="181"/>
      <c r="E37" s="191"/>
      <c r="F37" s="183">
        <f>F36</f>
        <v>0</v>
      </c>
      <c r="G37" s="184">
        <f>G36+F37</f>
        <v>0</v>
      </c>
      <c r="H37" s="184">
        <f t="shared" ref="H37:BG37" si="12">H36+G37</f>
        <v>0</v>
      </c>
      <c r="I37" s="184">
        <f t="shared" si="12"/>
        <v>0</v>
      </c>
      <c r="J37" s="184">
        <f t="shared" si="12"/>
        <v>38181.818181818177</v>
      </c>
      <c r="K37" s="184">
        <f t="shared" si="12"/>
        <v>70909.090909090897</v>
      </c>
      <c r="L37" s="184">
        <f t="shared" si="12"/>
        <v>103636.36363636362</v>
      </c>
      <c r="M37" s="184">
        <f t="shared" si="12"/>
        <v>111818.18181818179</v>
      </c>
      <c r="N37" s="184">
        <f t="shared" si="12"/>
        <v>114545.45454545452</v>
      </c>
      <c r="O37" s="184">
        <f t="shared" si="12"/>
        <v>114545.45454545452</v>
      </c>
      <c r="P37" s="184">
        <f t="shared" si="12"/>
        <v>117272.72727272724</v>
      </c>
      <c r="Q37" s="184">
        <f t="shared" si="12"/>
        <v>122727.27272727269</v>
      </c>
      <c r="R37" s="184">
        <f t="shared" si="12"/>
        <v>125454.54545454541</v>
      </c>
      <c r="S37" s="184">
        <f t="shared" si="12"/>
        <v>130909.09090909087</v>
      </c>
      <c r="T37" s="184">
        <f t="shared" si="12"/>
        <v>130909.09090909087</v>
      </c>
      <c r="U37" s="184">
        <f t="shared" si="12"/>
        <v>133636.36363636359</v>
      </c>
      <c r="V37" s="184">
        <f t="shared" si="12"/>
        <v>136363.63636363632</v>
      </c>
      <c r="W37" s="184">
        <f t="shared" si="12"/>
        <v>139090.90909090906</v>
      </c>
      <c r="X37" s="184">
        <f t="shared" si="12"/>
        <v>141818.18181818179</v>
      </c>
      <c r="Y37" s="184">
        <f t="shared" si="12"/>
        <v>144545.45454545453</v>
      </c>
      <c r="Z37" s="184">
        <f t="shared" si="12"/>
        <v>147272.72727272726</v>
      </c>
      <c r="AA37" s="184">
        <f t="shared" si="12"/>
        <v>150000</v>
      </c>
      <c r="AB37" s="184">
        <f t="shared" si="12"/>
        <v>152727.27272727274</v>
      </c>
      <c r="AC37" s="184">
        <f t="shared" si="12"/>
        <v>155454.54545454547</v>
      </c>
      <c r="AD37" s="184">
        <f t="shared" si="12"/>
        <v>158181.81818181821</v>
      </c>
      <c r="AE37" s="184">
        <f t="shared" si="12"/>
        <v>160909.09090909094</v>
      </c>
      <c r="AF37" s="184">
        <f t="shared" si="12"/>
        <v>1250837.1212121211</v>
      </c>
      <c r="AG37" s="184">
        <f t="shared" si="12"/>
        <v>1289666.4614898989</v>
      </c>
      <c r="AH37" s="184">
        <f t="shared" si="12"/>
        <v>1328958.0558186024</v>
      </c>
      <c r="AI37" s="184">
        <f t="shared" si="12"/>
        <v>1368711.9041982321</v>
      </c>
      <c r="AJ37" s="184">
        <f t="shared" si="12"/>
        <v>1408928.0066287876</v>
      </c>
      <c r="AK37" s="184">
        <f t="shared" si="12"/>
        <v>1449606.3631102692</v>
      </c>
      <c r="AL37" s="184">
        <f t="shared" si="12"/>
        <v>1490746.9736426766</v>
      </c>
      <c r="AM37" s="184">
        <f t="shared" si="12"/>
        <v>1532349.8382260099</v>
      </c>
      <c r="AN37" s="184">
        <f t="shared" si="12"/>
        <v>1585509.0540824914</v>
      </c>
      <c r="AO37" s="184">
        <f t="shared" si="12"/>
        <v>1650686.8752630469</v>
      </c>
      <c r="AP37" s="184">
        <f t="shared" si="12"/>
        <v>1683969.1669297137</v>
      </c>
      <c r="AQ37" s="184">
        <f t="shared" si="12"/>
        <v>1717251.4585963804</v>
      </c>
      <c r="AR37" s="184">
        <f t="shared" si="12"/>
        <v>1750533.7502630472</v>
      </c>
      <c r="AS37" s="184">
        <f t="shared" si="12"/>
        <v>1783816.0419297139</v>
      </c>
      <c r="AT37" s="184">
        <f t="shared" si="12"/>
        <v>1817098.3335963807</v>
      </c>
      <c r="AU37" s="184">
        <f t="shared" si="12"/>
        <v>1850380.6252630474</v>
      </c>
      <c r="AV37" s="184">
        <f t="shared" si="12"/>
        <v>1883662.9169297141</v>
      </c>
      <c r="AW37" s="184">
        <f t="shared" si="12"/>
        <v>1916945.2085963809</v>
      </c>
      <c r="AX37" s="184">
        <f t="shared" si="12"/>
        <v>1950227.5002630476</v>
      </c>
      <c r="AY37" s="184">
        <f t="shared" si="12"/>
        <v>1983509.7919297144</v>
      </c>
      <c r="AZ37" s="184">
        <f t="shared" si="12"/>
        <v>2016792.0835963811</v>
      </c>
      <c r="BA37" s="184">
        <f t="shared" si="12"/>
        <v>2050074.3752630479</v>
      </c>
      <c r="BB37" s="184">
        <f t="shared" si="12"/>
        <v>0</v>
      </c>
      <c r="BC37" s="184">
        <f t="shared" si="12"/>
        <v>0</v>
      </c>
      <c r="BD37" s="184">
        <f t="shared" si="12"/>
        <v>0</v>
      </c>
      <c r="BE37" s="184">
        <f t="shared" si="12"/>
        <v>0</v>
      </c>
      <c r="BF37" s="184">
        <f t="shared" si="12"/>
        <v>0</v>
      </c>
      <c r="BG37" s="185">
        <f t="shared" si="12"/>
        <v>0</v>
      </c>
      <c r="BH37" s="170"/>
    </row>
    <row r="38" spans="2:60" x14ac:dyDescent="0.35">
      <c r="BH38" s="170"/>
    </row>
    <row r="39" spans="2:60" x14ac:dyDescent="0.35">
      <c r="B39" s="162" t="s">
        <v>142</v>
      </c>
      <c r="C39" s="199"/>
      <c r="D39" s="166"/>
      <c r="E39" s="165"/>
      <c r="F39" s="164">
        <f>F7-F16-F28+F29+F30+F33-F36+F34</f>
        <v>-67900.662500000006</v>
      </c>
      <c r="G39" s="164">
        <f t="shared" ref="G39:AS39" si="13">G7-G16-G28+G29+G30+G33-G36+G34</f>
        <v>0</v>
      </c>
      <c r="H39" s="164">
        <f>H7-H16-H28+H29+H30+H33-H36+H34</f>
        <v>0</v>
      </c>
      <c r="I39" s="164">
        <f t="shared" si="13"/>
        <v>0</v>
      </c>
      <c r="J39" s="164">
        <f t="shared" si="13"/>
        <v>3818.1818181818162</v>
      </c>
      <c r="K39" s="164">
        <f t="shared" si="13"/>
        <v>3272.7272727272757</v>
      </c>
      <c r="L39" s="164">
        <f t="shared" si="13"/>
        <v>-25024.187527272727</v>
      </c>
      <c r="M39" s="164">
        <f t="shared" si="13"/>
        <v>818.18181818181893</v>
      </c>
      <c r="N39" s="164">
        <f t="shared" si="13"/>
        <v>272.72727272727252</v>
      </c>
      <c r="O39" s="164">
        <f t="shared" si="13"/>
        <v>-1297633.1408293</v>
      </c>
      <c r="P39" s="164">
        <f t="shared" si="13"/>
        <v>-371859.35443820764</v>
      </c>
      <c r="Q39" s="164">
        <f t="shared" si="13"/>
        <v>432.49071016227208</v>
      </c>
      <c r="R39" s="164">
        <f t="shared" si="13"/>
        <v>-71044.376132727251</v>
      </c>
      <c r="S39" s="164">
        <f t="shared" si="13"/>
        <v>-6396.2099401527303</v>
      </c>
      <c r="T39" s="164">
        <f t="shared" si="13"/>
        <v>-281.33040057454537</v>
      </c>
      <c r="U39" s="164">
        <f t="shared" si="13"/>
        <v>155190.38507748183</v>
      </c>
      <c r="V39" s="164">
        <f t="shared" si="13"/>
        <v>-92913.390859999985</v>
      </c>
      <c r="W39" s="164">
        <f t="shared" si="13"/>
        <v>12124.378399999998</v>
      </c>
      <c r="X39" s="164">
        <f t="shared" si="13"/>
        <v>-1482.7054878844451</v>
      </c>
      <c r="Y39" s="164">
        <f t="shared" si="13"/>
        <v>97.06592488888873</v>
      </c>
      <c r="Z39" s="164">
        <f t="shared" si="13"/>
        <v>-5366.3415607277775</v>
      </c>
      <c r="AA39" s="164">
        <f t="shared" si="13"/>
        <v>-4485.1649367777773</v>
      </c>
      <c r="AB39" s="164">
        <f t="shared" si="13"/>
        <v>-129234.54394645619</v>
      </c>
      <c r="AC39" s="164">
        <f t="shared" si="13"/>
        <v>-12601.164936777779</v>
      </c>
      <c r="AD39" s="164">
        <f t="shared" si="13"/>
        <v>-221897.73598100003</v>
      </c>
      <c r="AE39" s="164">
        <f t="shared" si="13"/>
        <v>-331234.59934233327</v>
      </c>
      <c r="AF39" s="164">
        <f t="shared" si="13"/>
        <v>-43744.852794019738</v>
      </c>
      <c r="AG39" s="164">
        <f t="shared" si="13"/>
        <v>-1224548.3347544875</v>
      </c>
      <c r="AH39" s="164">
        <f t="shared" si="13"/>
        <v>487906.33567785507</v>
      </c>
      <c r="AI39" s="164">
        <f t="shared" si="13"/>
        <v>3030.275099496168</v>
      </c>
      <c r="AJ39" s="164">
        <f t="shared" si="13"/>
        <v>1050.0584524329315</v>
      </c>
      <c r="AK39" s="164">
        <f t="shared" si="13"/>
        <v>-930.15819463018852</v>
      </c>
      <c r="AL39" s="166">
        <f t="shared" si="13"/>
        <v>-3302.951787905753</v>
      </c>
      <c r="AM39" s="164">
        <f t="shared" si="13"/>
        <v>-5283.1684349689313</v>
      </c>
      <c r="AN39" s="164">
        <f t="shared" si="13"/>
        <v>6834.6854770594946</v>
      </c>
      <c r="AO39" s="164">
        <f t="shared" si="13"/>
        <v>16811.577537042278</v>
      </c>
      <c r="AP39" s="164">
        <f t="shared" si="13"/>
        <v>-11248.541629654967</v>
      </c>
      <c r="AQ39" s="164">
        <f t="shared" si="13"/>
        <v>-7825.2609502704872</v>
      </c>
      <c r="AR39" s="164">
        <f t="shared" si="13"/>
        <v>-327.80121467789286</v>
      </c>
      <c r="AS39" s="164">
        <f t="shared" si="13"/>
        <v>2521.4021337938902</v>
      </c>
      <c r="AT39" s="164">
        <f t="shared" ref="AT39:AX39" si="14">AT7-AT16-AT28+AT29+AT30+AT33-AT36+AT34</f>
        <v>350.18881559910369</v>
      </c>
      <c r="AU39" s="164">
        <f t="shared" si="14"/>
        <v>-1428.4475563832384</v>
      </c>
      <c r="AV39" s="164">
        <f t="shared" si="14"/>
        <v>4008.5152400691586</v>
      </c>
      <c r="AW39" s="164">
        <f t="shared" si="14"/>
        <v>-2595.1839061548526</v>
      </c>
      <c r="AX39" s="164">
        <f t="shared" si="14"/>
        <v>-48.866428428897052</v>
      </c>
      <c r="AY39" s="164">
        <f t="shared" ref="AY39:BD39" si="15">AY7-AY16-AY28+AY29+AY30+AY33-AY36+AY34</f>
        <v>-3370.7074624802626</v>
      </c>
      <c r="AZ39" s="164">
        <f t="shared" si="15"/>
        <v>9641.7053749183324</v>
      </c>
      <c r="BA39" s="164">
        <f t="shared" si="15"/>
        <v>-12149.425422303873</v>
      </c>
      <c r="BB39" s="164">
        <f t="shared" si="15"/>
        <v>6299430.7510607801</v>
      </c>
      <c r="BC39" s="164">
        <f t="shared" si="15"/>
        <v>-1305441.9147164815</v>
      </c>
      <c r="BD39" s="164">
        <f t="shared" si="15"/>
        <v>-124868.60607184547</v>
      </c>
      <c r="BE39" s="164">
        <f t="shared" ref="BE39:BF39" si="16">BE7-BE16-BE28+BE29+BE30+BE33-BE36+BE34</f>
        <v>-655.40000000000009</v>
      </c>
      <c r="BF39" s="164">
        <f t="shared" si="16"/>
        <v>193.2</v>
      </c>
      <c r="BG39" s="164">
        <f t="shared" ref="BG39" si="17">BG7-BG16-BG28+BG29+BG30+BG33-BG36+BG34</f>
        <v>-506006.80499999999</v>
      </c>
      <c r="BH39" s="170"/>
    </row>
    <row r="40" spans="2:60" x14ac:dyDescent="0.35">
      <c r="B40" s="162" t="s">
        <v>143</v>
      </c>
      <c r="C40" s="199"/>
      <c r="D40" s="166"/>
      <c r="E40" s="165"/>
      <c r="F40" s="164">
        <f>F39</f>
        <v>-67900.662500000006</v>
      </c>
      <c r="G40" s="164">
        <f>F40+G39</f>
        <v>-67900.662500000006</v>
      </c>
      <c r="H40" s="164">
        <f t="shared" ref="H40:AS40" si="18">G40+H39</f>
        <v>-67900.662500000006</v>
      </c>
      <c r="I40" s="164">
        <f t="shared" si="18"/>
        <v>-67900.662500000006</v>
      </c>
      <c r="J40" s="164">
        <f t="shared" si="18"/>
        <v>-64082.48068181819</v>
      </c>
      <c r="K40" s="164">
        <f t="shared" si="18"/>
        <v>-60809.753409090918</v>
      </c>
      <c r="L40" s="164">
        <f t="shared" si="18"/>
        <v>-85833.940936363651</v>
      </c>
      <c r="M40" s="164">
        <f t="shared" si="18"/>
        <v>-85015.759118181828</v>
      </c>
      <c r="N40" s="164">
        <f t="shared" si="18"/>
        <v>-84743.031845454549</v>
      </c>
      <c r="O40" s="164">
        <f t="shared" si="18"/>
        <v>-1382376.1726747546</v>
      </c>
      <c r="P40" s="164">
        <f t="shared" si="18"/>
        <v>-1754235.5271129622</v>
      </c>
      <c r="Q40" s="164">
        <f t="shared" si="18"/>
        <v>-1753803.0364027999</v>
      </c>
      <c r="R40" s="164">
        <f t="shared" si="18"/>
        <v>-1824847.4125355273</v>
      </c>
      <c r="S40" s="164">
        <f t="shared" si="18"/>
        <v>-1831243.62247568</v>
      </c>
      <c r="T40" s="164">
        <f t="shared" si="18"/>
        <v>-1831524.9528762545</v>
      </c>
      <c r="U40" s="164">
        <f t="shared" si="18"/>
        <v>-1676334.5677987726</v>
      </c>
      <c r="V40" s="164">
        <f t="shared" si="18"/>
        <v>-1769247.9586587725</v>
      </c>
      <c r="W40" s="164">
        <f t="shared" si="18"/>
        <v>-1757123.5802587725</v>
      </c>
      <c r="X40" s="164">
        <f t="shared" si="18"/>
        <v>-1758606.2857466568</v>
      </c>
      <c r="Y40" s="164">
        <f t="shared" si="18"/>
        <v>-1758509.2198217679</v>
      </c>
      <c r="Z40" s="164">
        <f t="shared" si="18"/>
        <v>-1763875.5613824956</v>
      </c>
      <c r="AA40" s="164">
        <f t="shared" si="18"/>
        <v>-1768360.7263192732</v>
      </c>
      <c r="AB40" s="164">
        <f t="shared" si="18"/>
        <v>-1897595.2702657294</v>
      </c>
      <c r="AC40" s="164">
        <f t="shared" si="18"/>
        <v>-1910196.4352025071</v>
      </c>
      <c r="AD40" s="164">
        <f t="shared" si="18"/>
        <v>-2132094.171183507</v>
      </c>
      <c r="AE40" s="164">
        <f t="shared" si="18"/>
        <v>-2463328.7705258401</v>
      </c>
      <c r="AF40" s="164">
        <f t="shared" si="18"/>
        <v>-2507073.6233198596</v>
      </c>
      <c r="AG40" s="164">
        <f t="shared" si="18"/>
        <v>-3731621.9580743471</v>
      </c>
      <c r="AH40" s="164">
        <f t="shared" si="18"/>
        <v>-3243715.6223964919</v>
      </c>
      <c r="AI40" s="164">
        <f t="shared" si="18"/>
        <v>-3240685.3472969956</v>
      </c>
      <c r="AJ40" s="164">
        <f t="shared" si="18"/>
        <v>-3239635.2888445626</v>
      </c>
      <c r="AK40" s="164">
        <f t="shared" si="18"/>
        <v>-3240565.447039193</v>
      </c>
      <c r="AL40" s="166">
        <f t="shared" si="18"/>
        <v>-3243868.3988270988</v>
      </c>
      <c r="AM40" s="164">
        <f t="shared" si="18"/>
        <v>-3249151.5672620679</v>
      </c>
      <c r="AN40" s="164">
        <f t="shared" si="18"/>
        <v>-3242316.8817850086</v>
      </c>
      <c r="AO40" s="164">
        <f t="shared" si="18"/>
        <v>-3225505.3042479665</v>
      </c>
      <c r="AP40" s="164">
        <f t="shared" si="18"/>
        <v>-3236753.8458776213</v>
      </c>
      <c r="AQ40" s="164">
        <f t="shared" si="18"/>
        <v>-3244579.1068278919</v>
      </c>
      <c r="AR40" s="164">
        <f t="shared" si="18"/>
        <v>-3244906.9080425696</v>
      </c>
      <c r="AS40" s="164">
        <f t="shared" si="18"/>
        <v>-3242385.5059087756</v>
      </c>
      <c r="AT40" s="164">
        <f t="shared" ref="AT40" si="19">AS40+AT39</f>
        <v>-3242035.3170931763</v>
      </c>
      <c r="AU40" s="164">
        <f t="shared" ref="AU40" si="20">AT40+AU39</f>
        <v>-3243463.7646495597</v>
      </c>
      <c r="AV40" s="164">
        <f t="shared" ref="AV40" si="21">AU40+AV39</f>
        <v>-3239455.2494094907</v>
      </c>
      <c r="AW40" s="164">
        <f t="shared" ref="AW40" si="22">AV40+AW39</f>
        <v>-3242050.4333156454</v>
      </c>
      <c r="AX40" s="164">
        <f t="shared" ref="AX40:AY40" si="23">AW40+AX39</f>
        <v>-3242099.2997440742</v>
      </c>
      <c r="AY40" s="164">
        <f t="shared" si="23"/>
        <v>-3245470.0072065545</v>
      </c>
      <c r="AZ40" s="164">
        <f t="shared" ref="AZ40" si="24">AY40+AZ39</f>
        <v>-3235828.3018316361</v>
      </c>
      <c r="BA40" s="164">
        <f t="shared" ref="BA40" si="25">AZ40+BA39</f>
        <v>-3247977.72725394</v>
      </c>
      <c r="BB40" s="164">
        <f t="shared" ref="BB40" si="26">BA40+BB39</f>
        <v>3051453.0238068402</v>
      </c>
      <c r="BC40" s="164">
        <f t="shared" ref="BC40" si="27">BB40+BC39</f>
        <v>1746011.1090903587</v>
      </c>
      <c r="BD40" s="164">
        <f t="shared" ref="BD40" si="28">BC40+BD39</f>
        <v>1621142.5030185133</v>
      </c>
      <c r="BE40" s="164">
        <f t="shared" ref="BE40" si="29">BD40+BE39</f>
        <v>1620487.1030185134</v>
      </c>
      <c r="BF40" s="164">
        <f t="shared" ref="BF40" si="30">BE40+BF39</f>
        <v>1620680.3030185134</v>
      </c>
      <c r="BG40" s="164">
        <f t="shared" ref="BG40" si="31">BF40+BG39</f>
        <v>1114673.4980185134</v>
      </c>
      <c r="BH40" s="170"/>
    </row>
    <row r="41" spans="2:60" x14ac:dyDescent="0.35">
      <c r="BH41" s="170"/>
    </row>
    <row r="42" spans="2:60" x14ac:dyDescent="0.35">
      <c r="B42" s="189" t="s">
        <v>144</v>
      </c>
      <c r="C42" s="197"/>
      <c r="D42" s="202">
        <v>3251000</v>
      </c>
      <c r="E42" s="191"/>
      <c r="F42" s="172">
        <v>75000</v>
      </c>
      <c r="G42" s="172">
        <v>0</v>
      </c>
      <c r="H42" s="172">
        <v>0</v>
      </c>
      <c r="I42" s="172">
        <v>0</v>
      </c>
      <c r="J42" s="172">
        <v>0</v>
      </c>
      <c r="K42" s="172">
        <v>0</v>
      </c>
      <c r="L42" s="172">
        <v>20000</v>
      </c>
      <c r="M42" s="172">
        <v>0</v>
      </c>
      <c r="N42" s="172">
        <v>0</v>
      </c>
      <c r="O42" s="172">
        <v>1300000</v>
      </c>
      <c r="P42" s="172">
        <v>385000</v>
      </c>
      <c r="Q42" s="172">
        <v>25000</v>
      </c>
      <c r="R42" s="172">
        <v>85000</v>
      </c>
      <c r="S42" s="172">
        <v>25000</v>
      </c>
      <c r="T42" s="172">
        <v>15000</v>
      </c>
      <c r="U42" s="172">
        <v>0</v>
      </c>
      <c r="V42" s="172">
        <v>0</v>
      </c>
      <c r="W42" s="172">
        <v>0</v>
      </c>
      <c r="X42" s="172">
        <v>0</v>
      </c>
      <c r="Y42" s="172">
        <v>0</v>
      </c>
      <c r="Z42" s="172">
        <v>0</v>
      </c>
      <c r="AA42" s="172">
        <v>0</v>
      </c>
      <c r="AB42" s="172">
        <v>0</v>
      </c>
      <c r="AC42" s="172">
        <v>0</v>
      </c>
      <c r="AD42" s="172">
        <v>215000</v>
      </c>
      <c r="AE42" s="172">
        <v>330000</v>
      </c>
      <c r="AF42" s="172">
        <v>40000</v>
      </c>
      <c r="AG42" s="172">
        <v>1625500</v>
      </c>
      <c r="AH42" s="172">
        <v>-889500</v>
      </c>
      <c r="AI42" s="172">
        <v>0</v>
      </c>
      <c r="AJ42" s="172">
        <v>0</v>
      </c>
      <c r="AK42" s="172">
        <v>0</v>
      </c>
      <c r="AL42" s="172">
        <v>0</v>
      </c>
      <c r="AM42" s="172">
        <v>0</v>
      </c>
      <c r="AN42" s="172">
        <v>0</v>
      </c>
      <c r="AO42" s="172">
        <v>0</v>
      </c>
      <c r="AP42" s="172">
        <v>0</v>
      </c>
      <c r="AQ42" s="172">
        <v>0</v>
      </c>
      <c r="AR42" s="172">
        <v>0</v>
      </c>
      <c r="AS42" s="172">
        <v>0</v>
      </c>
      <c r="AT42" s="172">
        <v>0</v>
      </c>
      <c r="AU42" s="172">
        <v>0</v>
      </c>
      <c r="AV42" s="172">
        <v>0</v>
      </c>
      <c r="AW42" s="172">
        <v>0</v>
      </c>
      <c r="AX42" s="172">
        <v>0</v>
      </c>
      <c r="AY42" s="172">
        <v>0</v>
      </c>
      <c r="AZ42" s="172">
        <v>0</v>
      </c>
      <c r="BA42" s="172">
        <v>0</v>
      </c>
      <c r="BB42" s="172">
        <v>-3251000</v>
      </c>
      <c r="BC42" s="172">
        <v>0</v>
      </c>
      <c r="BD42" s="172">
        <v>0</v>
      </c>
      <c r="BE42" s="172">
        <v>0</v>
      </c>
      <c r="BF42" s="172">
        <v>0</v>
      </c>
      <c r="BG42" s="173">
        <v>0</v>
      </c>
      <c r="BH42" s="170"/>
    </row>
    <row r="43" spans="2:60" x14ac:dyDescent="0.35">
      <c r="B43" s="194" t="s">
        <v>145</v>
      </c>
      <c r="C43" s="198"/>
      <c r="D43" s="181"/>
      <c r="E43" s="191"/>
      <c r="F43" s="183">
        <f>F42</f>
        <v>75000</v>
      </c>
      <c r="G43" s="184">
        <f>F43+G42</f>
        <v>75000</v>
      </c>
      <c r="H43" s="184">
        <f>G43+H42</f>
        <v>75000</v>
      </c>
      <c r="I43" s="184">
        <f t="shared" ref="I43:AS43" si="32">H43+I42</f>
        <v>75000</v>
      </c>
      <c r="J43" s="184">
        <f t="shared" si="32"/>
        <v>75000</v>
      </c>
      <c r="K43" s="184">
        <f t="shared" si="32"/>
        <v>75000</v>
      </c>
      <c r="L43" s="184">
        <f t="shared" si="32"/>
        <v>95000</v>
      </c>
      <c r="M43" s="184">
        <f t="shared" si="32"/>
        <v>95000</v>
      </c>
      <c r="N43" s="184">
        <f t="shared" si="32"/>
        <v>95000</v>
      </c>
      <c r="O43" s="184">
        <f t="shared" si="32"/>
        <v>1395000</v>
      </c>
      <c r="P43" s="184">
        <f t="shared" si="32"/>
        <v>1780000</v>
      </c>
      <c r="Q43" s="184">
        <f t="shared" si="32"/>
        <v>1805000</v>
      </c>
      <c r="R43" s="184">
        <f t="shared" si="32"/>
        <v>1890000</v>
      </c>
      <c r="S43" s="184">
        <f t="shared" si="32"/>
        <v>1915000</v>
      </c>
      <c r="T43" s="184">
        <f t="shared" si="32"/>
        <v>1930000</v>
      </c>
      <c r="U43" s="184">
        <f t="shared" si="32"/>
        <v>1930000</v>
      </c>
      <c r="V43" s="184">
        <f t="shared" si="32"/>
        <v>1930000</v>
      </c>
      <c r="W43" s="184">
        <f t="shared" si="32"/>
        <v>1930000</v>
      </c>
      <c r="X43" s="184">
        <f t="shared" si="32"/>
        <v>1930000</v>
      </c>
      <c r="Y43" s="184">
        <f t="shared" si="32"/>
        <v>1930000</v>
      </c>
      <c r="Z43" s="184">
        <f t="shared" si="32"/>
        <v>1930000</v>
      </c>
      <c r="AA43" s="184">
        <f t="shared" si="32"/>
        <v>1930000</v>
      </c>
      <c r="AB43" s="184">
        <f t="shared" si="32"/>
        <v>1930000</v>
      </c>
      <c r="AC43" s="184">
        <f t="shared" si="32"/>
        <v>1930000</v>
      </c>
      <c r="AD43" s="184">
        <f t="shared" si="32"/>
        <v>2145000</v>
      </c>
      <c r="AE43" s="184">
        <f t="shared" si="32"/>
        <v>2475000</v>
      </c>
      <c r="AF43" s="184">
        <f t="shared" si="32"/>
        <v>2515000</v>
      </c>
      <c r="AG43" s="184">
        <f t="shared" si="32"/>
        <v>4140500</v>
      </c>
      <c r="AH43" s="184">
        <f t="shared" si="32"/>
        <v>3251000</v>
      </c>
      <c r="AI43" s="184">
        <f t="shared" si="32"/>
        <v>3251000</v>
      </c>
      <c r="AJ43" s="184">
        <f t="shared" si="32"/>
        <v>3251000</v>
      </c>
      <c r="AK43" s="184">
        <f t="shared" si="32"/>
        <v>3251000</v>
      </c>
      <c r="AL43" s="184">
        <f t="shared" si="32"/>
        <v>3251000</v>
      </c>
      <c r="AM43" s="184">
        <f t="shared" si="32"/>
        <v>3251000</v>
      </c>
      <c r="AN43" s="184">
        <f t="shared" si="32"/>
        <v>3251000</v>
      </c>
      <c r="AO43" s="184">
        <f t="shared" si="32"/>
        <v>3251000</v>
      </c>
      <c r="AP43" s="184">
        <f t="shared" si="32"/>
        <v>3251000</v>
      </c>
      <c r="AQ43" s="184">
        <f t="shared" si="32"/>
        <v>3251000</v>
      </c>
      <c r="AR43" s="184">
        <f t="shared" si="32"/>
        <v>3251000</v>
      </c>
      <c r="AS43" s="184">
        <f t="shared" si="32"/>
        <v>3251000</v>
      </c>
      <c r="AT43" s="184">
        <f t="shared" ref="AT43" si="33">AS43+AT42</f>
        <v>3251000</v>
      </c>
      <c r="AU43" s="184">
        <f t="shared" ref="AU43" si="34">AT43+AU42</f>
        <v>3251000</v>
      </c>
      <c r="AV43" s="184">
        <f t="shared" ref="AV43" si="35">AU43+AV42</f>
        <v>3251000</v>
      </c>
      <c r="AW43" s="184">
        <f t="shared" ref="AW43" si="36">AV43+AW42</f>
        <v>3251000</v>
      </c>
      <c r="AX43" s="184">
        <f t="shared" ref="AX43:AY43" si="37">AW43+AX42</f>
        <v>3251000</v>
      </c>
      <c r="AY43" s="184">
        <f t="shared" si="37"/>
        <v>3251000</v>
      </c>
      <c r="AZ43" s="184">
        <f t="shared" ref="AZ43" si="38">AY43+AZ42</f>
        <v>3251000</v>
      </c>
      <c r="BA43" s="184">
        <f t="shared" ref="BA43" si="39">AZ43+BA42</f>
        <v>3251000</v>
      </c>
      <c r="BB43" s="184">
        <f t="shared" ref="BB43" si="40">BA43+BB42</f>
        <v>0</v>
      </c>
      <c r="BC43" s="184">
        <f t="shared" ref="BC43" si="41">BB43+BC42</f>
        <v>0</v>
      </c>
      <c r="BD43" s="184">
        <f t="shared" ref="BD43" si="42">BC43+BD42</f>
        <v>0</v>
      </c>
      <c r="BE43" s="184">
        <f t="shared" ref="BE43" si="43">BD43+BE42</f>
        <v>0</v>
      </c>
      <c r="BF43" s="184">
        <f t="shared" ref="BF43" si="44">BE43+BF42</f>
        <v>0</v>
      </c>
      <c r="BG43" s="185">
        <f t="shared" ref="BG43" si="45">BF43+BG42</f>
        <v>0</v>
      </c>
      <c r="BH43" s="170"/>
    </row>
    <row r="44" spans="2:60" x14ac:dyDescent="0.35">
      <c r="BH44" s="170"/>
    </row>
    <row r="45" spans="2:60" x14ac:dyDescent="0.35">
      <c r="B45" s="162" t="s">
        <v>146</v>
      </c>
      <c r="C45" s="199"/>
      <c r="D45" s="166"/>
      <c r="E45" s="165"/>
      <c r="F45" s="164">
        <f>F39+F42</f>
        <v>7099.3374999999942</v>
      </c>
      <c r="G45" s="164">
        <f>G39+G42</f>
        <v>0</v>
      </c>
      <c r="H45" s="164">
        <f t="shared" ref="H45:AS45" si="46">H39+H42</f>
        <v>0</v>
      </c>
      <c r="I45" s="164">
        <f t="shared" si="46"/>
        <v>0</v>
      </c>
      <c r="J45" s="164">
        <f t="shared" si="46"/>
        <v>3818.1818181818162</v>
      </c>
      <c r="K45" s="164">
        <f t="shared" si="46"/>
        <v>3272.7272727272757</v>
      </c>
      <c r="L45" s="164">
        <f t="shared" si="46"/>
        <v>-5024.1875272727266</v>
      </c>
      <c r="M45" s="164">
        <f t="shared" si="46"/>
        <v>818.18181818181893</v>
      </c>
      <c r="N45" s="164">
        <f t="shared" si="46"/>
        <v>272.72727272727252</v>
      </c>
      <c r="O45" s="164">
        <f t="shared" si="46"/>
        <v>2366.8591706999578</v>
      </c>
      <c r="P45" s="164">
        <f t="shared" si="46"/>
        <v>13140.645561792364</v>
      </c>
      <c r="Q45" s="164">
        <f t="shared" si="46"/>
        <v>25432.490710162274</v>
      </c>
      <c r="R45" s="164">
        <f t="shared" si="46"/>
        <v>13955.623867272749</v>
      </c>
      <c r="S45" s="164">
        <f t="shared" si="46"/>
        <v>18603.79005984727</v>
      </c>
      <c r="T45" s="164">
        <f t="shared" si="46"/>
        <v>14718.669599425455</v>
      </c>
      <c r="U45" s="164">
        <f t="shared" si="46"/>
        <v>155190.38507748183</v>
      </c>
      <c r="V45" s="164">
        <f t="shared" si="46"/>
        <v>-92913.390859999985</v>
      </c>
      <c r="W45" s="164">
        <f t="shared" si="46"/>
        <v>12124.378399999998</v>
      </c>
      <c r="X45" s="164">
        <f t="shared" si="46"/>
        <v>-1482.7054878844451</v>
      </c>
      <c r="Y45" s="164">
        <f t="shared" si="46"/>
        <v>97.06592488888873</v>
      </c>
      <c r="Z45" s="164">
        <f t="shared" si="46"/>
        <v>-5366.3415607277775</v>
      </c>
      <c r="AA45" s="164">
        <f>AA39+AA42</f>
        <v>-4485.1649367777773</v>
      </c>
      <c r="AB45" s="164">
        <f t="shared" si="46"/>
        <v>-129234.54394645619</v>
      </c>
      <c r="AC45" s="164">
        <f t="shared" si="46"/>
        <v>-12601.164936777779</v>
      </c>
      <c r="AD45" s="164">
        <f t="shared" si="46"/>
        <v>-6897.7359810000344</v>
      </c>
      <c r="AE45" s="164">
        <f t="shared" si="46"/>
        <v>-1234.5993423332693</v>
      </c>
      <c r="AF45" s="164">
        <f t="shared" si="46"/>
        <v>-3744.8527940197382</v>
      </c>
      <c r="AG45" s="164">
        <f t="shared" si="46"/>
        <v>400951.6652455125</v>
      </c>
      <c r="AH45" s="164">
        <f t="shared" si="46"/>
        <v>-401593.66432214493</v>
      </c>
      <c r="AI45" s="164">
        <f t="shared" si="46"/>
        <v>3030.275099496168</v>
      </c>
      <c r="AJ45" s="164">
        <f t="shared" si="46"/>
        <v>1050.0584524329315</v>
      </c>
      <c r="AK45" s="164">
        <f t="shared" si="46"/>
        <v>-930.15819463018852</v>
      </c>
      <c r="AL45" s="164">
        <f t="shared" si="46"/>
        <v>-3302.951787905753</v>
      </c>
      <c r="AM45" s="164">
        <f t="shared" si="46"/>
        <v>-5283.1684349689313</v>
      </c>
      <c r="AN45" s="164">
        <f t="shared" si="46"/>
        <v>6834.6854770594946</v>
      </c>
      <c r="AO45" s="164">
        <f t="shared" si="46"/>
        <v>16811.577537042278</v>
      </c>
      <c r="AP45" s="164">
        <f t="shared" si="46"/>
        <v>-11248.541629654967</v>
      </c>
      <c r="AQ45" s="164">
        <f t="shared" si="46"/>
        <v>-7825.2609502704872</v>
      </c>
      <c r="AR45" s="164">
        <f t="shared" si="46"/>
        <v>-327.80121467789286</v>
      </c>
      <c r="AS45" s="164">
        <f t="shared" si="46"/>
        <v>2521.4021337938902</v>
      </c>
      <c r="AT45" s="164">
        <f t="shared" ref="AT45:AX45" si="47">AT39+AT42</f>
        <v>350.18881559910369</v>
      </c>
      <c r="AU45" s="164">
        <f t="shared" si="47"/>
        <v>-1428.4475563832384</v>
      </c>
      <c r="AV45" s="164">
        <f t="shared" si="47"/>
        <v>4008.5152400691586</v>
      </c>
      <c r="AW45" s="164">
        <f t="shared" si="47"/>
        <v>-2595.1839061548526</v>
      </c>
      <c r="AX45" s="164">
        <f t="shared" si="47"/>
        <v>-48.866428428897052</v>
      </c>
      <c r="AY45" s="164">
        <f t="shared" ref="AY45:BD45" si="48">AY39+AY42</f>
        <v>-3370.7074624802626</v>
      </c>
      <c r="AZ45" s="164">
        <f t="shared" si="48"/>
        <v>9641.7053749183324</v>
      </c>
      <c r="BA45" s="164">
        <f t="shared" si="48"/>
        <v>-12149.425422303873</v>
      </c>
      <c r="BB45" s="164">
        <f t="shared" si="48"/>
        <v>3048430.7510607801</v>
      </c>
      <c r="BC45" s="164">
        <f t="shared" si="48"/>
        <v>-1305441.9147164815</v>
      </c>
      <c r="BD45" s="164">
        <f t="shared" si="48"/>
        <v>-124868.60607184547</v>
      </c>
      <c r="BE45" s="164">
        <f t="shared" ref="BE45:BF45" si="49">BE39+BE42</f>
        <v>-655.40000000000009</v>
      </c>
      <c r="BF45" s="164">
        <f t="shared" si="49"/>
        <v>193.2</v>
      </c>
      <c r="BG45" s="164">
        <f t="shared" ref="BG45" si="50">BG39+BG42</f>
        <v>-506006.80499999999</v>
      </c>
      <c r="BH45" s="170"/>
    </row>
    <row r="46" spans="2:60" x14ac:dyDescent="0.35">
      <c r="B46" s="162" t="s">
        <v>147</v>
      </c>
      <c r="C46" s="199"/>
      <c r="D46" s="166"/>
      <c r="E46" s="165"/>
      <c r="F46" s="164">
        <f>F45</f>
        <v>7099.3374999999942</v>
      </c>
      <c r="G46" s="164">
        <f>G45+F46</f>
        <v>7099.3374999999942</v>
      </c>
      <c r="H46" s="164">
        <f t="shared" ref="H46:AS46" si="51">H45+G46</f>
        <v>7099.3374999999942</v>
      </c>
      <c r="I46" s="164">
        <f t="shared" si="51"/>
        <v>7099.3374999999942</v>
      </c>
      <c r="J46" s="164">
        <f t="shared" si="51"/>
        <v>10917.51931818181</v>
      </c>
      <c r="K46" s="164">
        <f t="shared" si="51"/>
        <v>14190.246590909086</v>
      </c>
      <c r="L46" s="164">
        <f t="shared" si="51"/>
        <v>9166.0590636363595</v>
      </c>
      <c r="M46" s="164">
        <f t="shared" si="51"/>
        <v>9984.2408818181793</v>
      </c>
      <c r="N46" s="164">
        <f t="shared" si="51"/>
        <v>10256.968154545451</v>
      </c>
      <c r="O46" s="164">
        <f t="shared" si="51"/>
        <v>12623.827325245409</v>
      </c>
      <c r="P46" s="164">
        <f t="shared" si="51"/>
        <v>25764.472887037773</v>
      </c>
      <c r="Q46" s="164">
        <f t="shared" si="51"/>
        <v>51196.963597200047</v>
      </c>
      <c r="R46" s="164">
        <f t="shared" si="51"/>
        <v>65152.587464472796</v>
      </c>
      <c r="S46" s="164">
        <f t="shared" si="51"/>
        <v>83756.377524320065</v>
      </c>
      <c r="T46" s="164">
        <f t="shared" si="51"/>
        <v>98475.04712374552</v>
      </c>
      <c r="U46" s="164">
        <f t="shared" si="51"/>
        <v>253665.43220122735</v>
      </c>
      <c r="V46" s="164">
        <f t="shared" si="51"/>
        <v>160752.04134122736</v>
      </c>
      <c r="W46" s="164">
        <f t="shared" si="51"/>
        <v>172876.41974122735</v>
      </c>
      <c r="X46" s="164">
        <f t="shared" si="51"/>
        <v>171393.71425334291</v>
      </c>
      <c r="Y46" s="164">
        <f t="shared" si="51"/>
        <v>171490.7801782318</v>
      </c>
      <c r="Z46" s="164">
        <f t="shared" si="51"/>
        <v>166124.43861750403</v>
      </c>
      <c r="AA46" s="164">
        <f t="shared" si="51"/>
        <v>161639.27368072624</v>
      </c>
      <c r="AB46" s="164">
        <f t="shared" si="51"/>
        <v>32404.729734270048</v>
      </c>
      <c r="AC46" s="164">
        <f t="shared" si="51"/>
        <v>19803.564797492269</v>
      </c>
      <c r="AD46" s="164">
        <f t="shared" si="51"/>
        <v>12905.828816492234</v>
      </c>
      <c r="AE46" s="164">
        <f t="shared" si="51"/>
        <v>11671.229474158965</v>
      </c>
      <c r="AF46" s="164">
        <f t="shared" si="51"/>
        <v>7926.3766801392267</v>
      </c>
      <c r="AG46" s="164">
        <f t="shared" si="51"/>
        <v>408878.04192565172</v>
      </c>
      <c r="AH46" s="164">
        <f t="shared" si="51"/>
        <v>7284.3776035067858</v>
      </c>
      <c r="AI46" s="164">
        <f t="shared" si="51"/>
        <v>10314.652703002954</v>
      </c>
      <c r="AJ46" s="164">
        <f t="shared" si="51"/>
        <v>11364.711155435885</v>
      </c>
      <c r="AK46" s="164">
        <f t="shared" si="51"/>
        <v>10434.552960805697</v>
      </c>
      <c r="AL46" s="164">
        <f t="shared" si="51"/>
        <v>7131.6011728999438</v>
      </c>
      <c r="AM46" s="164">
        <f t="shared" si="51"/>
        <v>1848.4327379310125</v>
      </c>
      <c r="AN46" s="164">
        <f t="shared" si="51"/>
        <v>8683.1182149905071</v>
      </c>
      <c r="AO46" s="164">
        <f t="shared" si="51"/>
        <v>25494.695752032785</v>
      </c>
      <c r="AP46" s="164">
        <f t="shared" si="51"/>
        <v>14246.154122377819</v>
      </c>
      <c r="AQ46" s="164">
        <f t="shared" si="51"/>
        <v>6420.8931721073313</v>
      </c>
      <c r="AR46" s="164">
        <f t="shared" si="51"/>
        <v>6093.0919574294385</v>
      </c>
      <c r="AS46" s="164">
        <f t="shared" si="51"/>
        <v>8614.4940912233287</v>
      </c>
      <c r="AT46" s="164">
        <f t="shared" ref="AT46" si="52">AT45+AS46</f>
        <v>8964.6829068224324</v>
      </c>
      <c r="AU46" s="164">
        <f t="shared" ref="AU46" si="53">AU45+AT46</f>
        <v>7536.235350439194</v>
      </c>
      <c r="AV46" s="164">
        <f t="shared" ref="AV46" si="54">AV45+AU46</f>
        <v>11544.750590508353</v>
      </c>
      <c r="AW46" s="164">
        <f t="shared" ref="AW46" si="55">AW45+AV46</f>
        <v>8949.5666843535</v>
      </c>
      <c r="AX46" s="164">
        <f t="shared" ref="AX46:AY46" si="56">AX45+AW46</f>
        <v>8900.700255924603</v>
      </c>
      <c r="AY46" s="164">
        <f t="shared" si="56"/>
        <v>5529.9927934443404</v>
      </c>
      <c r="AZ46" s="164">
        <f t="shared" ref="AZ46" si="57">AZ45+AY46</f>
        <v>15171.698168362673</v>
      </c>
      <c r="BA46" s="164">
        <f t="shared" ref="BA46" si="58">BA45+AZ46</f>
        <v>3022.2727460587994</v>
      </c>
      <c r="BB46" s="164">
        <f t="shared" ref="BB46" si="59">BB45+BA46</f>
        <v>3051453.0238068388</v>
      </c>
      <c r="BC46" s="164">
        <f t="shared" ref="BC46" si="60">BC45+BB46</f>
        <v>1746011.1090903573</v>
      </c>
      <c r="BD46" s="164">
        <f t="shared" ref="BD46" si="61">BD45+BC46</f>
        <v>1621142.5030185119</v>
      </c>
      <c r="BE46" s="164">
        <f t="shared" ref="BE46" si="62">BE45+BD46</f>
        <v>1620487.103018512</v>
      </c>
      <c r="BF46" s="164">
        <f t="shared" ref="BF46" si="63">BF45+BE46</f>
        <v>1620680.303018512</v>
      </c>
      <c r="BG46" s="164">
        <f t="shared" ref="BG46" si="64">BG45+BF46</f>
        <v>1114673.498018512</v>
      </c>
      <c r="BH46" s="170"/>
    </row>
    <row r="47" spans="2:60" x14ac:dyDescent="0.35">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row>
    <row r="48" spans="2:60" x14ac:dyDescent="0.35">
      <c r="C48" s="200" t="s">
        <v>148</v>
      </c>
      <c r="D48" s="201">
        <f>$D$7-$D$16</f>
        <v>1114673.488018509</v>
      </c>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row>
    <row r="49" spans="4:60" x14ac:dyDescent="0.35">
      <c r="D49" s="203"/>
      <c r="AW49" s="170"/>
      <c r="BH49" s="170"/>
    </row>
    <row r="50" spans="4:60" x14ac:dyDescent="0.35">
      <c r="D50" s="203"/>
      <c r="F50" s="203"/>
      <c r="AW50" s="170"/>
      <c r="BH50" s="170"/>
    </row>
    <row r="51" spans="4:60" x14ac:dyDescent="0.35">
      <c r="AW51" s="170"/>
      <c r="BH51" s="170"/>
    </row>
    <row r="52" spans="4:60" x14ac:dyDescent="0.35">
      <c r="BH52" s="170"/>
    </row>
  </sheetData>
  <pageMargins left="0.70866141732283472" right="0.70866141732283472" top="0.74803149606299213" bottom="0.74803149606299213" header="0.31496062992125984" footer="0.31496062992125984"/>
  <pageSetup paperSize="8" scale="46"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outlinePr summaryBelow="0" summaryRight="0"/>
    <pageSetUpPr fitToPage="1"/>
  </sheetPr>
  <dimension ref="A1:AS70"/>
  <sheetViews>
    <sheetView showGridLines="0" showRuler="0" topLeftCell="A43" zoomScale="130" zoomScaleNormal="130" zoomScalePageLayoutView="115" workbookViewId="0">
      <selection activeCell="G47" sqref="G47"/>
    </sheetView>
  </sheetViews>
  <sheetFormatPr baseColWidth="10" defaultColWidth="11.42578125" defaultRowHeight="13.5" outlineLevelRow="2" outlineLevelCol="2" x14ac:dyDescent="0.2"/>
  <cols>
    <col min="1" max="1" width="3.42578125" style="47" customWidth="1"/>
    <col min="2" max="2" width="1" style="48" customWidth="1"/>
    <col min="3" max="3" width="3.7109375" style="48" customWidth="1"/>
    <col min="4" max="4" width="9.7109375" style="48" customWidth="1"/>
    <col min="5" max="5" width="24.42578125" style="48" customWidth="1"/>
    <col min="6" max="6" width="12.85546875" style="48" customWidth="1"/>
    <col min="7" max="7" width="17.5703125" style="48" customWidth="1"/>
    <col min="8" max="8" width="14.42578125" style="48" customWidth="1" outlineLevel="2"/>
    <col min="9" max="9" width="10.7109375" style="48" customWidth="1" outlineLevel="2"/>
    <col min="10" max="10" width="2.7109375" style="48" customWidth="1" collapsed="1"/>
    <col min="11" max="11" width="7" style="48" hidden="1" customWidth="1" outlineLevel="1"/>
    <col min="12" max="12" width="12" style="48" hidden="1" customWidth="1" outlineLevel="1"/>
    <col min="13" max="13" width="4.28515625" style="48" hidden="1" customWidth="1" outlineLevel="1"/>
    <col min="14" max="14" width="13" style="50" customWidth="1" collapsed="1"/>
    <col min="15" max="15" width="12.42578125" style="48" hidden="1" customWidth="1"/>
    <col min="16" max="16" width="3.7109375" style="48" hidden="1" customWidth="1"/>
    <col min="17" max="17" width="11.5703125" style="48" hidden="1" customWidth="1"/>
    <col min="18" max="18" width="3.28515625" style="48" hidden="1" customWidth="1"/>
    <col min="19" max="19" width="11.28515625" style="48" hidden="1" customWidth="1"/>
    <col min="20" max="20" width="2.42578125" style="48" hidden="1" customWidth="1"/>
    <col min="21" max="21" width="10.7109375" style="48" hidden="1" customWidth="1"/>
    <col min="22" max="22" width="10.28515625" style="48" hidden="1" customWidth="1"/>
    <col min="23" max="27" width="11.42578125" style="48" hidden="1" customWidth="1"/>
    <col min="28" max="28" width="9.28515625" style="48" hidden="1" customWidth="1"/>
    <col min="29" max="30" width="0" style="48" hidden="1" customWidth="1"/>
    <col min="31" max="31" width="1.42578125" style="48" customWidth="1"/>
    <col min="32" max="32" width="11.42578125" style="48" hidden="1" customWidth="1"/>
    <col min="33" max="33" width="5.7109375" style="48" hidden="1" customWidth="1"/>
    <col min="34" max="34" width="13.7109375" style="48" hidden="1" customWidth="1"/>
    <col min="35" max="35" width="13.28515625" style="48" hidden="1" customWidth="1"/>
    <col min="36" max="36" width="0" style="48" hidden="1" customWidth="1"/>
    <col min="37" max="37" width="13.28515625" style="48" hidden="1" customWidth="1"/>
    <col min="38" max="40" width="0" style="48" hidden="1" customWidth="1"/>
    <col min="41" max="41" width="11.42578125" style="48"/>
    <col min="42" max="42" width="15.5703125" style="48" customWidth="1"/>
    <col min="43" max="43" width="11.42578125" style="48"/>
    <col min="44" max="44" width="11.42578125" style="84"/>
    <col min="45" max="16384" width="11.42578125" style="48"/>
  </cols>
  <sheetData>
    <row r="1" spans="1:45" x14ac:dyDescent="0.2">
      <c r="G1" s="49"/>
      <c r="AR1" s="51"/>
    </row>
    <row r="2" spans="1:45" x14ac:dyDescent="0.2">
      <c r="G2" s="49"/>
      <c r="AR2" s="51"/>
    </row>
    <row r="3" spans="1:45" hidden="1" x14ac:dyDescent="0.2">
      <c r="G3" s="49"/>
      <c r="AR3" s="51"/>
    </row>
    <row r="4" spans="1:45" hidden="1" x14ac:dyDescent="0.2">
      <c r="G4" s="49"/>
      <c r="AR4" s="51"/>
    </row>
    <row r="5" spans="1:45" x14ac:dyDescent="0.2">
      <c r="G5" s="49"/>
      <c r="N5" s="52"/>
      <c r="AR5" s="51"/>
    </row>
    <row r="6" spans="1:45" x14ac:dyDescent="0.2">
      <c r="B6" s="219" t="s">
        <v>118</v>
      </c>
      <c r="C6" s="220"/>
      <c r="D6" s="220"/>
      <c r="E6" s="220"/>
      <c r="F6" s="221"/>
      <c r="G6" s="228" t="s">
        <v>0</v>
      </c>
      <c r="H6" s="225"/>
      <c r="I6" s="225"/>
      <c r="J6" s="53"/>
      <c r="K6" s="225" t="s">
        <v>1</v>
      </c>
      <c r="L6" s="225"/>
      <c r="M6" s="225"/>
      <c r="N6" s="54"/>
      <c r="O6" s="229" t="s">
        <v>0</v>
      </c>
      <c r="Q6" s="226" t="s">
        <v>0</v>
      </c>
      <c r="S6" s="226" t="s">
        <v>0</v>
      </c>
      <c r="AH6" s="48">
        <v>900</v>
      </c>
      <c r="AO6" s="218"/>
      <c r="AP6" s="218"/>
      <c r="AQ6" s="218"/>
      <c r="AR6" s="218"/>
      <c r="AS6" s="218"/>
    </row>
    <row r="7" spans="1:45" ht="14.25" thickBot="1" x14ac:dyDescent="0.25">
      <c r="B7" s="222"/>
      <c r="C7" s="223"/>
      <c r="D7" s="223"/>
      <c r="E7" s="223"/>
      <c r="F7" s="224"/>
      <c r="G7" s="228"/>
      <c r="H7" s="225"/>
      <c r="I7" s="225"/>
      <c r="J7" s="53"/>
      <c r="K7" s="225"/>
      <c r="L7" s="225"/>
      <c r="M7" s="225"/>
      <c r="N7" s="54"/>
      <c r="O7" s="230"/>
      <c r="Q7" s="227"/>
      <c r="S7" s="227"/>
      <c r="AH7" s="48">
        <f>+G11/AH6</f>
        <v>1247.0277777777778</v>
      </c>
      <c r="AO7" s="218"/>
      <c r="AP7" s="218"/>
      <c r="AQ7" s="218"/>
      <c r="AR7" s="218"/>
      <c r="AS7" s="218"/>
    </row>
    <row r="8" spans="1:45" ht="6.75" customHeight="1" thickTop="1" x14ac:dyDescent="0.2">
      <c r="AR8" s="51"/>
    </row>
    <row r="9" spans="1:45" s="62" customFormat="1" ht="15" x14ac:dyDescent="0.2">
      <c r="A9" s="55"/>
      <c r="B9" s="56" t="s">
        <v>2</v>
      </c>
      <c r="C9" s="56"/>
      <c r="D9" s="56"/>
      <c r="E9" s="56"/>
      <c r="F9" s="56"/>
      <c r="G9" s="57">
        <f>SUM(G10,G12,G15,G19,G21,G26,G29,G39,G41,G43)</f>
        <v>15117326.511981491</v>
      </c>
      <c r="H9" s="58"/>
      <c r="I9" s="58"/>
      <c r="J9" s="58"/>
      <c r="K9" s="59"/>
      <c r="L9" s="59"/>
      <c r="M9" s="59"/>
      <c r="N9" s="60"/>
      <c r="O9" s="61"/>
      <c r="Q9" s="63"/>
      <c r="S9" s="63"/>
      <c r="AB9" s="64"/>
      <c r="AC9" s="64"/>
      <c r="AO9" s="65"/>
      <c r="AP9" s="65"/>
      <c r="AQ9" s="65"/>
      <c r="AR9" s="66"/>
      <c r="AS9" s="67"/>
    </row>
    <row r="10" spans="1:45" s="62" customFormat="1" ht="15" outlineLevel="1" x14ac:dyDescent="0.2">
      <c r="A10" s="55"/>
      <c r="B10" s="68"/>
      <c r="C10" s="69" t="s">
        <v>3</v>
      </c>
      <c r="D10" s="69"/>
      <c r="E10" s="69"/>
      <c r="F10" s="69"/>
      <c r="G10" s="70">
        <f>SUM(G11)</f>
        <v>1122325</v>
      </c>
      <c r="H10" s="71"/>
      <c r="I10" s="68"/>
      <c r="J10" s="68"/>
      <c r="K10" s="68"/>
      <c r="L10" s="68"/>
      <c r="M10" s="72"/>
      <c r="N10" s="60"/>
      <c r="O10" s="61"/>
      <c r="Q10" s="63"/>
      <c r="S10" s="63"/>
      <c r="AB10" s="73"/>
      <c r="AC10" s="73"/>
      <c r="AO10" s="65"/>
      <c r="AP10" s="65"/>
      <c r="AQ10" s="65"/>
      <c r="AR10" s="66"/>
      <c r="AS10" s="67"/>
    </row>
    <row r="11" spans="1:45" ht="15" outlineLevel="2" x14ac:dyDescent="0.2">
      <c r="D11" s="74" t="s">
        <v>4</v>
      </c>
      <c r="E11" s="74"/>
      <c r="F11" s="74"/>
      <c r="G11" s="75">
        <v>1122325</v>
      </c>
      <c r="I11" s="1"/>
      <c r="M11" s="76"/>
      <c r="N11" s="54"/>
      <c r="O11" s="77"/>
      <c r="Q11" s="78"/>
      <c r="S11" s="78"/>
      <c r="AB11" s="79"/>
      <c r="AC11" s="79"/>
      <c r="AO11" s="65"/>
      <c r="AP11" s="65"/>
      <c r="AQ11" s="65"/>
      <c r="AR11" s="80"/>
      <c r="AS11" s="75"/>
    </row>
    <row r="12" spans="1:45" s="62" customFormat="1" ht="15" outlineLevel="1" x14ac:dyDescent="0.2">
      <c r="A12" s="55"/>
      <c r="B12" s="68"/>
      <c r="C12" s="69" t="s">
        <v>5</v>
      </c>
      <c r="D12" s="69"/>
      <c r="E12" s="69"/>
      <c r="F12" s="69"/>
      <c r="G12" s="70">
        <f>SUM(G13,G14)</f>
        <v>10218636.1</v>
      </c>
      <c r="H12" s="68"/>
      <c r="I12" s="68"/>
      <c r="J12" s="68"/>
      <c r="K12" s="68"/>
      <c r="L12" s="68"/>
      <c r="M12" s="72"/>
      <c r="N12" s="85"/>
      <c r="O12" s="61"/>
      <c r="Q12" s="63"/>
      <c r="S12" s="63"/>
      <c r="AB12" s="86"/>
      <c r="AC12" s="86"/>
      <c r="AO12" s="65"/>
      <c r="AP12" s="65"/>
      <c r="AQ12" s="65"/>
      <c r="AR12" s="66"/>
      <c r="AS12" s="67"/>
    </row>
    <row r="13" spans="1:45" ht="15" outlineLevel="2" x14ac:dyDescent="0.2">
      <c r="D13" s="74" t="s">
        <v>6</v>
      </c>
      <c r="E13" s="74"/>
      <c r="F13" s="74"/>
      <c r="G13" s="75">
        <v>98500</v>
      </c>
      <c r="M13" s="76"/>
      <c r="N13" s="54"/>
      <c r="O13" s="82"/>
      <c r="Q13" s="83"/>
      <c r="S13" s="83"/>
      <c r="AB13" s="79"/>
      <c r="AC13" s="79"/>
      <c r="AO13" s="65"/>
      <c r="AP13" s="65"/>
      <c r="AQ13" s="65"/>
      <c r="AR13" s="80"/>
      <c r="AS13" s="75"/>
    </row>
    <row r="14" spans="1:45" ht="15" outlineLevel="2" x14ac:dyDescent="0.2">
      <c r="D14" s="74" t="s">
        <v>7</v>
      </c>
      <c r="E14" s="74"/>
      <c r="F14" s="74"/>
      <c r="G14" s="75">
        <v>10120136.1</v>
      </c>
      <c r="H14" s="87"/>
      <c r="I14" s="88"/>
      <c r="J14" s="88"/>
      <c r="K14" s="89"/>
      <c r="M14" s="76"/>
      <c r="N14" s="206"/>
      <c r="O14" s="82"/>
      <c r="Q14" s="83"/>
      <c r="S14" s="83"/>
      <c r="AB14" s="79"/>
      <c r="AC14" s="79"/>
      <c r="AM14" s="50"/>
      <c r="AO14" s="65"/>
      <c r="AP14" s="65"/>
      <c r="AQ14" s="65"/>
      <c r="AR14" s="80"/>
      <c r="AS14" s="75"/>
    </row>
    <row r="15" spans="1:45" s="62" customFormat="1" ht="15" outlineLevel="1" x14ac:dyDescent="0.2">
      <c r="A15" s="55"/>
      <c r="B15" s="90"/>
      <c r="C15" s="69" t="s">
        <v>8</v>
      </c>
      <c r="D15" s="69"/>
      <c r="E15" s="69"/>
      <c r="F15" s="69"/>
      <c r="G15" s="70">
        <f>SUM(G16,G17,G18)</f>
        <v>474749.13975999999</v>
      </c>
      <c r="H15" s="68"/>
      <c r="I15" s="68"/>
      <c r="J15" s="68"/>
      <c r="K15" s="68"/>
      <c r="L15" s="68"/>
      <c r="M15" s="68"/>
      <c r="N15" s="85"/>
      <c r="O15" s="61"/>
      <c r="Q15" s="63"/>
      <c r="S15" s="63"/>
      <c r="AB15" s="86"/>
      <c r="AC15" s="86"/>
      <c r="AO15" s="65"/>
      <c r="AP15" s="65"/>
      <c r="AQ15" s="65"/>
      <c r="AR15" s="66"/>
      <c r="AS15" s="67"/>
    </row>
    <row r="16" spans="1:45" ht="15" outlineLevel="2" x14ac:dyDescent="0.2">
      <c r="B16" s="49"/>
      <c r="D16" s="74" t="s">
        <v>9</v>
      </c>
      <c r="E16" s="74"/>
      <c r="F16" s="74"/>
      <c r="G16" s="75">
        <v>292323.46999999997</v>
      </c>
      <c r="H16" s="147"/>
      <c r="I16" s="148"/>
      <c r="J16" s="81"/>
      <c r="K16" s="93"/>
      <c r="L16" s="94"/>
      <c r="M16" s="95"/>
      <c r="N16" s="54"/>
      <c r="O16" s="82"/>
      <c r="Q16" s="83"/>
      <c r="S16" s="83"/>
      <c r="AB16" s="79"/>
      <c r="AC16" s="79"/>
      <c r="AO16" s="65"/>
      <c r="AP16" s="65"/>
      <c r="AQ16" s="65"/>
      <c r="AR16" s="80"/>
      <c r="AS16" s="75"/>
    </row>
    <row r="17" spans="1:45" ht="15" outlineLevel="2" x14ac:dyDescent="0.2">
      <c r="B17" s="49"/>
      <c r="D17" s="74" t="s">
        <v>10</v>
      </c>
      <c r="E17" s="74"/>
      <c r="F17" s="74"/>
      <c r="G17" s="75">
        <v>122280</v>
      </c>
      <c r="L17" s="51"/>
      <c r="M17" s="76"/>
      <c r="N17" s="54"/>
      <c r="O17" s="82"/>
      <c r="Q17" s="83"/>
      <c r="S17" s="83"/>
      <c r="AB17" s="79"/>
      <c r="AC17" s="79"/>
      <c r="AO17" s="65"/>
      <c r="AP17" s="65"/>
      <c r="AQ17" s="65"/>
      <c r="AR17" s="80"/>
      <c r="AS17" s="75"/>
    </row>
    <row r="18" spans="1:45" ht="15" outlineLevel="2" x14ac:dyDescent="0.2">
      <c r="B18" s="49"/>
      <c r="D18" s="74" t="s">
        <v>11</v>
      </c>
      <c r="E18" s="74"/>
      <c r="F18" s="74"/>
      <c r="G18" s="75">
        <v>60145.669760000004</v>
      </c>
      <c r="M18" s="76"/>
      <c r="N18" s="54"/>
      <c r="O18" s="82"/>
      <c r="Q18" s="83"/>
      <c r="S18" s="83"/>
      <c r="AB18" s="79"/>
      <c r="AC18" s="79"/>
      <c r="AO18" s="65"/>
      <c r="AP18" s="65"/>
      <c r="AQ18" s="65"/>
      <c r="AR18" s="80"/>
      <c r="AS18" s="75"/>
    </row>
    <row r="19" spans="1:45" s="62" customFormat="1" ht="15" outlineLevel="1" x14ac:dyDescent="0.2">
      <c r="A19" s="55"/>
      <c r="B19" s="68"/>
      <c r="C19" s="69" t="s">
        <v>12</v>
      </c>
      <c r="D19" s="69"/>
      <c r="E19" s="69"/>
      <c r="F19" s="69"/>
      <c r="G19" s="70">
        <f>SUM(G20)</f>
        <v>570478.66683520027</v>
      </c>
      <c r="H19" s="68"/>
      <c r="I19" s="68"/>
      <c r="J19" s="68"/>
      <c r="K19" s="68"/>
      <c r="L19" s="68"/>
      <c r="M19" s="68"/>
      <c r="N19" s="85"/>
      <c r="O19" s="61"/>
      <c r="Q19" s="63"/>
      <c r="S19" s="63"/>
      <c r="AB19" s="86"/>
      <c r="AC19" s="86"/>
      <c r="AO19" s="65"/>
      <c r="AP19" s="65"/>
      <c r="AQ19" s="65"/>
      <c r="AR19" s="66"/>
      <c r="AS19" s="67"/>
    </row>
    <row r="20" spans="1:45" ht="15" outlineLevel="2" x14ac:dyDescent="0.2">
      <c r="D20" s="74" t="s">
        <v>13</v>
      </c>
      <c r="E20" s="96"/>
      <c r="F20" s="96"/>
      <c r="G20" s="75">
        <v>570478.66683520027</v>
      </c>
      <c r="K20" s="76"/>
      <c r="L20" s="76"/>
      <c r="M20" s="76"/>
      <c r="N20" s="54"/>
      <c r="O20" s="82"/>
      <c r="Q20" s="83"/>
      <c r="S20" s="83"/>
      <c r="AB20" s="79"/>
      <c r="AC20" s="79"/>
      <c r="AO20" s="65"/>
      <c r="AP20" s="65"/>
      <c r="AQ20" s="65"/>
      <c r="AR20" s="80"/>
      <c r="AS20" s="75"/>
    </row>
    <row r="21" spans="1:45" s="62" customFormat="1" ht="15" outlineLevel="1" x14ac:dyDescent="0.2">
      <c r="A21" s="55"/>
      <c r="B21" s="68"/>
      <c r="C21" s="69" t="s">
        <v>14</v>
      </c>
      <c r="D21" s="69"/>
      <c r="E21" s="69"/>
      <c r="F21" s="69"/>
      <c r="G21" s="70">
        <f>SUM(G22,G23,G24,G25)</f>
        <v>848058.50618542638</v>
      </c>
      <c r="H21" s="68"/>
      <c r="I21" s="68"/>
      <c r="J21" s="68"/>
      <c r="K21" s="68"/>
      <c r="L21" s="68"/>
      <c r="M21" s="72"/>
      <c r="N21" s="85"/>
      <c r="O21" s="61"/>
      <c r="Q21" s="63"/>
      <c r="S21" s="63"/>
      <c r="AB21" s="86"/>
      <c r="AC21" s="86"/>
      <c r="AO21" s="65"/>
      <c r="AP21" s="65"/>
      <c r="AQ21" s="65"/>
      <c r="AR21" s="66"/>
      <c r="AS21" s="67"/>
    </row>
    <row r="22" spans="1:45" ht="15" outlineLevel="2" x14ac:dyDescent="0.2">
      <c r="D22" s="207" t="s">
        <v>150</v>
      </c>
      <c r="E22" s="96"/>
      <c r="F22" s="96"/>
      <c r="G22" s="75">
        <v>0</v>
      </c>
      <c r="M22" s="98"/>
      <c r="N22" s="54"/>
      <c r="O22" s="82"/>
      <c r="Q22" s="83"/>
      <c r="S22" s="83"/>
      <c r="AB22" s="79"/>
      <c r="AC22" s="79"/>
      <c r="AO22" s="65"/>
      <c r="AP22" s="65"/>
      <c r="AQ22" s="65"/>
      <c r="AR22" s="80"/>
      <c r="AS22" s="75"/>
    </row>
    <row r="23" spans="1:45" ht="15" outlineLevel="2" x14ac:dyDescent="0.2">
      <c r="D23" s="207" t="s">
        <v>156</v>
      </c>
      <c r="E23" s="96"/>
      <c r="F23" s="96"/>
      <c r="G23" s="75">
        <v>154545.75630000001</v>
      </c>
      <c r="H23" s="97"/>
      <c r="I23" s="97"/>
      <c r="J23" s="97"/>
      <c r="K23" s="89"/>
      <c r="L23" s="89"/>
      <c r="M23" s="98"/>
      <c r="N23" s="54"/>
      <c r="O23" s="82"/>
      <c r="Q23" s="83"/>
      <c r="S23" s="83"/>
      <c r="AB23" s="79"/>
      <c r="AC23" s="79"/>
      <c r="AO23" s="65"/>
      <c r="AP23" s="65"/>
      <c r="AQ23" s="65"/>
      <c r="AR23" s="80"/>
      <c r="AS23" s="75"/>
    </row>
    <row r="24" spans="1:45" ht="15" outlineLevel="2" x14ac:dyDescent="0.2">
      <c r="D24" s="74" t="s">
        <v>15</v>
      </c>
      <c r="E24" s="74"/>
      <c r="F24" s="74"/>
      <c r="G24" s="75">
        <v>615734.416552093</v>
      </c>
      <c r="H24" s="148"/>
      <c r="K24" s="101"/>
      <c r="M24" s="100"/>
      <c r="N24" s="54"/>
      <c r="O24" s="82"/>
      <c r="Q24" s="83"/>
      <c r="S24" s="83"/>
      <c r="AB24" s="79"/>
      <c r="AC24" s="79"/>
      <c r="AO24" s="65"/>
      <c r="AP24" s="65"/>
      <c r="AQ24" s="65"/>
      <c r="AR24" s="80"/>
      <c r="AS24" s="75"/>
    </row>
    <row r="25" spans="1:45" ht="15" outlineLevel="2" x14ac:dyDescent="0.2">
      <c r="D25" s="74" t="s">
        <v>16</v>
      </c>
      <c r="E25" s="74"/>
      <c r="F25" s="74"/>
      <c r="G25" s="75">
        <v>77778.333333333328</v>
      </c>
      <c r="H25" s="92"/>
      <c r="K25" s="96"/>
      <c r="M25" s="100"/>
      <c r="N25" s="54"/>
      <c r="O25" s="82"/>
      <c r="Q25" s="83"/>
      <c r="S25" s="83"/>
      <c r="AB25" s="79"/>
      <c r="AC25" s="79"/>
      <c r="AO25" s="65"/>
      <c r="AP25" s="65"/>
      <c r="AQ25" s="65"/>
      <c r="AR25" s="80"/>
      <c r="AS25" s="75"/>
    </row>
    <row r="26" spans="1:45" s="62" customFormat="1" ht="15" outlineLevel="1" x14ac:dyDescent="0.2">
      <c r="A26" s="55"/>
      <c r="B26" s="68"/>
      <c r="C26" s="69" t="s">
        <v>17</v>
      </c>
      <c r="D26" s="69"/>
      <c r="E26" s="69"/>
      <c r="F26" s="69"/>
      <c r="G26" s="102">
        <f>SUM(G27,G28)</f>
        <v>486960</v>
      </c>
      <c r="H26" s="103"/>
      <c r="I26" s="68"/>
      <c r="J26" s="68"/>
      <c r="K26" s="68"/>
      <c r="L26" s="68"/>
      <c r="M26" s="72"/>
      <c r="N26" s="85"/>
      <c r="O26" s="61"/>
      <c r="Q26" s="63"/>
      <c r="S26" s="63"/>
      <c r="AB26" s="86"/>
      <c r="AC26" s="86"/>
      <c r="AO26" s="65"/>
      <c r="AP26" s="65"/>
      <c r="AQ26" s="65"/>
      <c r="AR26" s="66"/>
      <c r="AS26" s="67"/>
    </row>
    <row r="27" spans="1:45" ht="15" outlineLevel="2" x14ac:dyDescent="0.2">
      <c r="D27" s="74" t="s">
        <v>18</v>
      </c>
      <c r="E27" s="74"/>
      <c r="F27" s="74"/>
      <c r="G27" s="75">
        <v>162320.00000000003</v>
      </c>
      <c r="H27" s="146"/>
      <c r="M27" s="98"/>
      <c r="N27" s="54"/>
      <c r="O27" s="82"/>
      <c r="Q27" s="83"/>
      <c r="S27" s="83"/>
      <c r="AB27" s="79"/>
      <c r="AC27" s="79"/>
      <c r="AO27" s="65"/>
      <c r="AP27" s="65"/>
      <c r="AQ27" s="65"/>
      <c r="AR27" s="80"/>
      <c r="AS27" s="75"/>
    </row>
    <row r="28" spans="1:45" ht="15" outlineLevel="2" x14ac:dyDescent="0.2">
      <c r="D28" s="74" t="s">
        <v>19</v>
      </c>
      <c r="E28" s="74"/>
      <c r="F28" s="74"/>
      <c r="G28" s="104">
        <v>324639.99999999994</v>
      </c>
      <c r="H28" s="146"/>
      <c r="I28" s="105"/>
      <c r="J28" s="99"/>
      <c r="L28" s="99"/>
      <c r="M28" s="98"/>
      <c r="N28" s="54"/>
      <c r="O28" s="82"/>
      <c r="Q28" s="83"/>
      <c r="S28" s="83"/>
      <c r="AB28" s="79"/>
      <c r="AC28" s="79"/>
      <c r="AO28" s="65"/>
      <c r="AP28" s="65"/>
      <c r="AQ28" s="65"/>
      <c r="AR28" s="106"/>
      <c r="AS28" s="104"/>
    </row>
    <row r="29" spans="1:45" s="62" customFormat="1" ht="15" outlineLevel="1" x14ac:dyDescent="0.2">
      <c r="A29" s="55"/>
      <c r="B29" s="68"/>
      <c r="C29" s="69" t="s">
        <v>20</v>
      </c>
      <c r="D29" s="69"/>
      <c r="E29" s="69"/>
      <c r="F29" s="69"/>
      <c r="G29" s="70">
        <f>G30+G31+G32+G33+G34+G35+G36+G37+G38</f>
        <v>466367.90351327026</v>
      </c>
      <c r="H29" s="107"/>
      <c r="I29" s="68"/>
      <c r="J29" s="68"/>
      <c r="K29" s="68"/>
      <c r="L29" s="68"/>
      <c r="M29" s="72"/>
      <c r="N29" s="85"/>
      <c r="O29" s="61"/>
      <c r="Q29" s="63"/>
      <c r="S29" s="63"/>
      <c r="AB29" s="86"/>
      <c r="AC29" s="86"/>
      <c r="AO29" s="65"/>
      <c r="AP29" s="65"/>
      <c r="AQ29" s="65"/>
      <c r="AR29" s="66"/>
      <c r="AS29" s="67"/>
    </row>
    <row r="30" spans="1:45" ht="15" outlineLevel="2" x14ac:dyDescent="0.2">
      <c r="C30" s="96"/>
      <c r="D30" s="74" t="s">
        <v>21</v>
      </c>
      <c r="E30" s="74"/>
      <c r="F30" s="74"/>
      <c r="G30" s="75">
        <v>14944.011603499999</v>
      </c>
      <c r="H30" s="108"/>
      <c r="M30" s="76"/>
      <c r="N30" s="54"/>
      <c r="O30" s="82"/>
      <c r="Q30" s="83"/>
      <c r="S30" s="83"/>
      <c r="AB30" s="79"/>
      <c r="AC30" s="79"/>
      <c r="AO30" s="65"/>
      <c r="AP30" s="65"/>
      <c r="AQ30" s="65"/>
      <c r="AR30" s="80"/>
      <c r="AS30" s="75"/>
    </row>
    <row r="31" spans="1:45" ht="15" outlineLevel="2" x14ac:dyDescent="0.2">
      <c r="D31" s="74" t="s">
        <v>22</v>
      </c>
      <c r="E31" s="74"/>
      <c r="F31" s="74"/>
      <c r="G31" s="75">
        <v>93288.536804500007</v>
      </c>
      <c r="H31" s="108"/>
      <c r="M31" s="54"/>
      <c r="N31" s="54"/>
      <c r="O31" s="82"/>
      <c r="Q31" s="83"/>
      <c r="S31" s="83"/>
      <c r="AB31" s="79"/>
      <c r="AC31" s="79"/>
      <c r="AO31" s="65"/>
      <c r="AP31" s="65"/>
      <c r="AQ31" s="65"/>
      <c r="AR31" s="80"/>
      <c r="AS31" s="75"/>
    </row>
    <row r="32" spans="1:45" ht="15" outlineLevel="2" x14ac:dyDescent="0.2">
      <c r="D32" s="74" t="s">
        <v>23</v>
      </c>
      <c r="E32" s="74"/>
      <c r="F32" s="74"/>
      <c r="G32" s="75">
        <v>108146.04055450001</v>
      </c>
      <c r="H32" s="108"/>
      <c r="M32" s="76"/>
      <c r="N32" s="54"/>
      <c r="O32" s="82"/>
      <c r="Q32" s="83"/>
      <c r="S32" s="83"/>
      <c r="AB32" s="79"/>
      <c r="AC32" s="79"/>
      <c r="AO32" s="65"/>
      <c r="AP32" s="65"/>
      <c r="AQ32" s="65"/>
      <c r="AR32" s="80"/>
      <c r="AS32" s="75"/>
    </row>
    <row r="33" spans="1:45" ht="15" outlineLevel="2" x14ac:dyDescent="0.2">
      <c r="D33" s="74" t="s">
        <v>32</v>
      </c>
      <c r="E33" s="96"/>
      <c r="F33" s="96"/>
      <c r="G33" s="75">
        <v>0</v>
      </c>
      <c r="H33" s="108"/>
      <c r="M33" s="76"/>
      <c r="N33" s="54"/>
      <c r="O33" s="82"/>
      <c r="Q33" s="83"/>
      <c r="S33" s="83"/>
      <c r="AB33" s="79"/>
      <c r="AC33" s="79"/>
      <c r="AO33" s="65"/>
      <c r="AP33" s="65"/>
      <c r="AQ33" s="65"/>
      <c r="AR33" s="80"/>
      <c r="AS33" s="75"/>
    </row>
    <row r="34" spans="1:45" ht="15" outlineLevel="2" x14ac:dyDescent="0.2">
      <c r="D34" s="74" t="s">
        <v>36</v>
      </c>
      <c r="E34" s="74"/>
      <c r="F34" s="74"/>
      <c r="G34" s="75">
        <v>238227.00761512504</v>
      </c>
      <c r="H34" s="108"/>
      <c r="M34" s="76"/>
      <c r="N34" s="54"/>
      <c r="O34" s="82"/>
      <c r="Q34" s="83"/>
      <c r="S34" s="83"/>
      <c r="AB34" s="79"/>
      <c r="AC34" s="79"/>
      <c r="AO34" s="65"/>
      <c r="AP34" s="65"/>
      <c r="AQ34" s="65"/>
      <c r="AR34" s="80"/>
      <c r="AS34" s="75"/>
    </row>
    <row r="35" spans="1:45" ht="15" outlineLevel="2" x14ac:dyDescent="0.2">
      <c r="D35" s="74" t="s">
        <v>24</v>
      </c>
      <c r="E35" s="74"/>
      <c r="F35" s="74"/>
      <c r="G35" s="75">
        <v>1327.1762949999998</v>
      </c>
      <c r="H35" s="108"/>
      <c r="M35" s="76"/>
      <c r="N35" s="54"/>
      <c r="O35" s="82"/>
      <c r="Q35" s="83"/>
      <c r="S35" s="83"/>
      <c r="AB35" s="79"/>
      <c r="AC35" s="79"/>
      <c r="AO35" s="65"/>
      <c r="AP35" s="65"/>
      <c r="AQ35" s="65"/>
      <c r="AR35" s="80"/>
      <c r="AS35" s="75"/>
    </row>
    <row r="36" spans="1:45" ht="15" outlineLevel="2" x14ac:dyDescent="0.2">
      <c r="D36" s="74" t="s">
        <v>37</v>
      </c>
      <c r="E36" s="74"/>
      <c r="F36" s="74"/>
      <c r="G36" s="75">
        <v>6006.9706406451614</v>
      </c>
      <c r="H36" s="108"/>
      <c r="M36" s="76"/>
      <c r="N36" s="54"/>
      <c r="O36" s="82"/>
      <c r="Q36" s="83"/>
      <c r="S36" s="83"/>
      <c r="AB36" s="79"/>
      <c r="AC36" s="79"/>
      <c r="AO36" s="65"/>
      <c r="AP36" s="65"/>
      <c r="AQ36" s="65"/>
      <c r="AR36" s="80"/>
      <c r="AS36" s="75"/>
    </row>
    <row r="37" spans="1:45" ht="15" outlineLevel="2" x14ac:dyDescent="0.2">
      <c r="D37" s="74" t="s">
        <v>38</v>
      </c>
      <c r="E37" s="74"/>
      <c r="F37" s="74"/>
      <c r="G37" s="75">
        <v>1334.4</v>
      </c>
      <c r="H37" s="108"/>
      <c r="M37" s="76"/>
      <c r="N37" s="54"/>
      <c r="O37" s="82"/>
      <c r="Q37" s="83"/>
      <c r="S37" s="83"/>
      <c r="AB37" s="79"/>
      <c r="AC37" s="79"/>
      <c r="AO37" s="65"/>
      <c r="AP37" s="65"/>
      <c r="AQ37" s="65"/>
      <c r="AR37" s="80"/>
      <c r="AS37" s="75"/>
    </row>
    <row r="38" spans="1:45" ht="15" outlineLevel="2" x14ac:dyDescent="0.2">
      <c r="D38" s="74" t="s">
        <v>39</v>
      </c>
      <c r="E38" s="74"/>
      <c r="F38" s="74"/>
      <c r="G38" s="75">
        <v>3093.7599999999998</v>
      </c>
      <c r="H38" s="108"/>
      <c r="M38" s="76"/>
      <c r="N38" s="54"/>
      <c r="O38" s="82"/>
      <c r="Q38" s="83"/>
      <c r="S38" s="83"/>
      <c r="AB38" s="79"/>
      <c r="AC38" s="79"/>
      <c r="AO38" s="65"/>
      <c r="AP38" s="65"/>
      <c r="AQ38" s="65"/>
      <c r="AR38" s="80"/>
      <c r="AS38" s="75"/>
    </row>
    <row r="39" spans="1:45" s="62" customFormat="1" ht="15" outlineLevel="1" x14ac:dyDescent="0.2">
      <c r="A39" s="55"/>
      <c r="B39" s="68"/>
      <c r="C39" s="69" t="s">
        <v>25</v>
      </c>
      <c r="D39" s="69"/>
      <c r="E39" s="69"/>
      <c r="F39" s="69"/>
      <c r="G39" s="70">
        <f>G40</f>
        <v>649280</v>
      </c>
      <c r="H39" s="109"/>
      <c r="I39" s="68"/>
      <c r="J39" s="68"/>
      <c r="K39" s="68"/>
      <c r="L39" s="68"/>
      <c r="M39" s="72"/>
      <c r="N39" s="85"/>
      <c r="O39" s="61"/>
      <c r="Q39" s="63"/>
      <c r="S39" s="63"/>
      <c r="AB39" s="86"/>
      <c r="AC39" s="86"/>
      <c r="AO39" s="65"/>
      <c r="AP39" s="65"/>
      <c r="AQ39" s="65"/>
      <c r="AR39" s="66"/>
      <c r="AS39" s="67"/>
    </row>
    <row r="40" spans="1:45" ht="15" outlineLevel="2" x14ac:dyDescent="0.2">
      <c r="D40" s="74" t="s">
        <v>26</v>
      </c>
      <c r="E40" s="96"/>
      <c r="F40" s="96"/>
      <c r="G40" s="75">
        <v>649280</v>
      </c>
      <c r="H40" s="108"/>
      <c r="I40" s="149"/>
      <c r="M40" s="76"/>
      <c r="N40" s="54"/>
      <c r="O40" s="82"/>
      <c r="Q40" s="83"/>
      <c r="S40" s="83"/>
      <c r="AB40" s="79"/>
      <c r="AC40" s="79"/>
      <c r="AO40" s="65"/>
      <c r="AP40" s="65"/>
      <c r="AQ40" s="65"/>
      <c r="AR40" s="80"/>
      <c r="AS40" s="75"/>
    </row>
    <row r="41" spans="1:45" s="62" customFormat="1" ht="15" outlineLevel="1" x14ac:dyDescent="0.2">
      <c r="A41" s="55"/>
      <c r="B41" s="68"/>
      <c r="C41" s="69" t="s">
        <v>27</v>
      </c>
      <c r="D41" s="69"/>
      <c r="E41" s="69"/>
      <c r="F41" s="69"/>
      <c r="G41" s="70">
        <f>SUM(G42)</f>
        <v>36991.195687594707</v>
      </c>
      <c r="H41" s="107"/>
      <c r="I41" s="68"/>
      <c r="J41" s="68"/>
      <c r="K41" s="68"/>
      <c r="L41" s="68"/>
      <c r="M41" s="72"/>
      <c r="N41" s="85"/>
      <c r="O41" s="61"/>
      <c r="Q41" s="63"/>
      <c r="S41" s="63"/>
      <c r="AB41" s="86"/>
      <c r="AC41" s="86"/>
      <c r="AO41" s="65"/>
      <c r="AP41" s="65"/>
      <c r="AQ41" s="65"/>
      <c r="AR41" s="66"/>
      <c r="AS41" s="67"/>
    </row>
    <row r="42" spans="1:45" ht="15" outlineLevel="2" x14ac:dyDescent="0.2">
      <c r="D42" s="74" t="s">
        <v>28</v>
      </c>
      <c r="E42" s="96"/>
      <c r="F42" s="96"/>
      <c r="G42" s="75">
        <v>36991.195687594707</v>
      </c>
      <c r="H42" s="110"/>
      <c r="I42" s="92"/>
      <c r="J42" s="81"/>
      <c r="K42" s="96"/>
      <c r="M42" s="111"/>
      <c r="N42" s="54"/>
      <c r="O42" s="82"/>
      <c r="Q42" s="83"/>
      <c r="S42" s="83"/>
      <c r="AB42" s="79"/>
      <c r="AC42" s="79"/>
      <c r="AO42" s="65"/>
      <c r="AP42" s="65"/>
      <c r="AQ42" s="65"/>
      <c r="AR42" s="80"/>
      <c r="AS42" s="75"/>
    </row>
    <row r="43" spans="1:45" s="62" customFormat="1" ht="15" outlineLevel="1" x14ac:dyDescent="0.2">
      <c r="A43" s="55"/>
      <c r="B43" s="68"/>
      <c r="C43" s="69" t="s">
        <v>34</v>
      </c>
      <c r="D43" s="69"/>
      <c r="E43" s="69"/>
      <c r="F43" s="69"/>
      <c r="G43" s="70">
        <f>SUM(G44)</f>
        <v>243480</v>
      </c>
      <c r="H43" s="112"/>
      <c r="I43" s="68"/>
      <c r="J43" s="68"/>
      <c r="K43" s="68"/>
      <c r="L43" s="68"/>
      <c r="M43" s="72"/>
      <c r="N43" s="85"/>
      <c r="O43" s="61"/>
      <c r="Q43" s="63"/>
      <c r="S43" s="63"/>
      <c r="AB43" s="86"/>
      <c r="AC43" s="86"/>
      <c r="AO43" s="65"/>
      <c r="AP43" s="65"/>
      <c r="AQ43" s="65"/>
      <c r="AR43" s="66"/>
      <c r="AS43" s="67"/>
    </row>
    <row r="44" spans="1:45" outlineLevel="2" x14ac:dyDescent="0.2">
      <c r="D44" s="74" t="s">
        <v>119</v>
      </c>
      <c r="E44" s="96"/>
      <c r="F44" s="96"/>
      <c r="G44" s="75">
        <v>243480</v>
      </c>
      <c r="H44" s="81"/>
      <c r="I44" s="50"/>
      <c r="M44" s="76"/>
      <c r="N44" s="54"/>
      <c r="O44" s="82"/>
      <c r="Q44" s="83"/>
      <c r="S44" s="83"/>
      <c r="AB44" s="79"/>
      <c r="AC44" s="79"/>
      <c r="AR44" s="80"/>
      <c r="AS44" s="75"/>
    </row>
    <row r="45" spans="1:45" ht="14.25" thickBot="1" x14ac:dyDescent="0.25">
      <c r="G45" s="81"/>
      <c r="H45" s="51"/>
      <c r="I45" s="99"/>
      <c r="J45" s="99"/>
      <c r="L45" s="99"/>
      <c r="M45" s="76"/>
      <c r="N45" s="54"/>
      <c r="O45" s="82"/>
      <c r="Q45" s="83"/>
      <c r="S45" s="83"/>
      <c r="AB45" s="79"/>
      <c r="AC45" s="79"/>
      <c r="AR45" s="51"/>
      <c r="AS45" s="81"/>
    </row>
    <row r="46" spans="1:45" s="62" customFormat="1" ht="15.75" thickBot="1" x14ac:dyDescent="0.25">
      <c r="A46" s="55"/>
      <c r="B46" s="56" t="s">
        <v>29</v>
      </c>
      <c r="C46" s="56"/>
      <c r="D46" s="56"/>
      <c r="E46" s="56"/>
      <c r="F46" s="56"/>
      <c r="G46" s="113">
        <f>G47</f>
        <v>16232000</v>
      </c>
      <c r="H46" s="114"/>
      <c r="I46" s="114"/>
      <c r="J46" s="114"/>
      <c r="K46" s="114"/>
      <c r="L46" s="114"/>
      <c r="M46" s="115"/>
      <c r="N46" s="85"/>
      <c r="O46" s="116"/>
      <c r="Q46" s="117"/>
      <c r="S46" s="117"/>
      <c r="AB46" s="86"/>
      <c r="AC46" s="86"/>
      <c r="AO46" s="65"/>
      <c r="AP46" s="65"/>
      <c r="AQ46" s="65"/>
      <c r="AR46" s="66"/>
      <c r="AS46" s="67"/>
    </row>
    <row r="47" spans="1:45" s="62" customFormat="1" ht="15" outlineLevel="1" x14ac:dyDescent="0.2">
      <c r="A47" s="55"/>
      <c r="B47" s="118"/>
      <c r="C47" s="119" t="s">
        <v>30</v>
      </c>
      <c r="D47" s="119"/>
      <c r="E47" s="119"/>
      <c r="F47" s="119"/>
      <c r="G47" s="120">
        <v>16232000</v>
      </c>
      <c r="H47" s="118"/>
      <c r="I47" s="118"/>
      <c r="J47" s="118"/>
      <c r="K47" s="118"/>
      <c r="L47" s="118"/>
      <c r="M47" s="121"/>
      <c r="N47" s="85"/>
      <c r="O47" s="61"/>
      <c r="Q47" s="63"/>
      <c r="S47" s="63"/>
      <c r="AB47" s="86"/>
      <c r="AC47" s="86"/>
      <c r="AJ47" s="122"/>
      <c r="AO47" s="65"/>
      <c r="AP47" s="123"/>
      <c r="AQ47" s="123"/>
      <c r="AR47" s="66"/>
      <c r="AS47" s="67"/>
    </row>
    <row r="48" spans="1:45" hidden="1" x14ac:dyDescent="0.2">
      <c r="N48" s="54"/>
      <c r="AB48" s="79"/>
      <c r="AC48" s="79"/>
      <c r="AR48" s="51"/>
    </row>
    <row r="49" spans="4:45" ht="15" collapsed="1" x14ac:dyDescent="0.2">
      <c r="I49" s="49"/>
      <c r="J49" s="49"/>
      <c r="K49" s="89"/>
      <c r="L49" s="49"/>
      <c r="AB49" s="79"/>
      <c r="AC49" s="79"/>
      <c r="AO49" s="65"/>
      <c r="AP49" s="65"/>
      <c r="AQ49" s="65"/>
      <c r="AR49" s="66"/>
      <c r="AS49" s="67"/>
    </row>
    <row r="50" spans="4:45" x14ac:dyDescent="0.2">
      <c r="I50" s="125"/>
      <c r="J50" s="125"/>
      <c r="K50" s="125"/>
      <c r="L50" s="125"/>
      <c r="Y50" s="126"/>
      <c r="AB50" s="79"/>
      <c r="AC50" s="79"/>
      <c r="AF50" s="127"/>
      <c r="AG50" s="127"/>
      <c r="AH50" s="127"/>
      <c r="AI50" s="127"/>
      <c r="AJ50" s="127"/>
      <c r="AR50" s="51"/>
    </row>
    <row r="51" spans="4:45" x14ac:dyDescent="0.2">
      <c r="D51" s="128" t="s">
        <v>2</v>
      </c>
      <c r="E51" s="129"/>
      <c r="F51" s="129"/>
      <c r="G51" s="129"/>
      <c r="H51" s="130">
        <f>G9</f>
        <v>15117326.511981491</v>
      </c>
      <c r="J51" s="131"/>
      <c r="K51" s="131"/>
      <c r="L51" s="131"/>
      <c r="O51" s="78"/>
      <c r="Q51" s="78"/>
      <c r="S51" s="78"/>
      <c r="AB51" s="79"/>
      <c r="AC51" s="79"/>
      <c r="AF51" s="132"/>
      <c r="AG51" s="127"/>
      <c r="AH51" s="127"/>
      <c r="AI51" s="127"/>
      <c r="AJ51" s="133"/>
      <c r="AR51" s="51"/>
    </row>
    <row r="52" spans="4:45" x14ac:dyDescent="0.2">
      <c r="D52" s="134" t="s">
        <v>29</v>
      </c>
      <c r="E52" s="135"/>
      <c r="F52" s="135"/>
      <c r="G52" s="135"/>
      <c r="H52" s="136">
        <f>G46</f>
        <v>16232000</v>
      </c>
      <c r="J52" s="131"/>
      <c r="K52" s="131"/>
      <c r="L52" s="131"/>
      <c r="O52" s="83"/>
      <c r="Q52" s="83"/>
      <c r="S52" s="83"/>
      <c r="AB52" s="79"/>
      <c r="AC52" s="79"/>
      <c r="AF52" s="132"/>
      <c r="AG52" s="127"/>
      <c r="AH52" s="127"/>
      <c r="AI52" s="127"/>
      <c r="AJ52" s="133"/>
      <c r="AR52" s="52"/>
    </row>
    <row r="53" spans="4:45" x14ac:dyDescent="0.2">
      <c r="D53" s="137" t="s">
        <v>31</v>
      </c>
      <c r="E53" s="138"/>
      <c r="F53" s="138"/>
      <c r="G53" s="138"/>
      <c r="H53" s="139">
        <f>H52-H51</f>
        <v>1114673.488018509</v>
      </c>
      <c r="I53" s="79">
        <f>H53/H52</f>
        <v>6.8671358305723823E-2</v>
      </c>
      <c r="J53" s="131"/>
      <c r="K53" s="140"/>
      <c r="L53" s="140"/>
      <c r="O53" s="124"/>
      <c r="Q53" s="124"/>
      <c r="S53" s="124"/>
      <c r="AB53" s="79"/>
      <c r="AC53" s="79"/>
      <c r="AF53" s="132"/>
      <c r="AG53" s="127"/>
      <c r="AH53" s="127"/>
      <c r="AI53" s="127"/>
      <c r="AJ53" s="133"/>
      <c r="AR53" s="52"/>
    </row>
    <row r="54" spans="4:45" x14ac:dyDescent="0.2">
      <c r="G54" s="150" t="s">
        <v>151</v>
      </c>
      <c r="H54" s="81">
        <f>'Cuenta Tesoreria'!D42</f>
        <v>3251000</v>
      </c>
      <c r="I54" s="79">
        <f>H54/H51</f>
        <v>0.21505125244356965</v>
      </c>
      <c r="AF54" s="127"/>
      <c r="AG54" s="127"/>
      <c r="AH54" s="127"/>
      <c r="AI54" s="142"/>
      <c r="AJ54" s="143"/>
      <c r="AR54" s="52"/>
    </row>
    <row r="55" spans="4:45" x14ac:dyDescent="0.2">
      <c r="AF55" s="127"/>
      <c r="AG55" s="127"/>
      <c r="AH55" s="127"/>
      <c r="AI55" s="142"/>
      <c r="AJ55" s="143"/>
      <c r="AR55" s="52"/>
    </row>
    <row r="56" spans="4:45" x14ac:dyDescent="0.2">
      <c r="F56" s="79">
        <v>0.5</v>
      </c>
      <c r="G56" s="150" t="s">
        <v>155</v>
      </c>
      <c r="H56" s="81">
        <f>H54*F56</f>
        <v>1625500</v>
      </c>
      <c r="AF56" s="127"/>
      <c r="AG56" s="127"/>
      <c r="AH56" s="127"/>
      <c r="AI56" s="142"/>
      <c r="AJ56" s="143"/>
      <c r="AR56" s="52"/>
    </row>
    <row r="57" spans="4:45" x14ac:dyDescent="0.2">
      <c r="G57" s="150" t="s">
        <v>152</v>
      </c>
      <c r="H57" s="79">
        <f>H53/H54</f>
        <v>0.34287095909520426</v>
      </c>
      <c r="AF57" s="127"/>
      <c r="AG57" s="127"/>
      <c r="AH57" s="127"/>
      <c r="AI57" s="142"/>
      <c r="AJ57" s="143"/>
      <c r="AR57" s="52"/>
    </row>
    <row r="58" spans="4:45" x14ac:dyDescent="0.2">
      <c r="G58" s="150" t="s">
        <v>154</v>
      </c>
      <c r="H58" s="215">
        <v>0.12402993151301711</v>
      </c>
      <c r="AF58" s="127"/>
      <c r="AG58" s="127"/>
      <c r="AH58" s="127"/>
      <c r="AI58" s="142"/>
      <c r="AJ58" s="143"/>
      <c r="AR58" s="52"/>
    </row>
    <row r="59" spans="4:45" x14ac:dyDescent="0.2">
      <c r="G59" s="150" t="s">
        <v>153</v>
      </c>
      <c r="H59" s="214">
        <v>24</v>
      </c>
      <c r="AF59" s="127"/>
      <c r="AG59" s="127"/>
      <c r="AH59" s="127"/>
      <c r="AI59" s="142"/>
      <c r="AJ59" s="143"/>
      <c r="AR59" s="52"/>
    </row>
    <row r="60" spans="4:45" x14ac:dyDescent="0.2">
      <c r="AF60" s="127"/>
      <c r="AG60" s="127"/>
      <c r="AH60" s="127"/>
      <c r="AI60" s="142"/>
      <c r="AJ60" s="143"/>
      <c r="AR60" s="52"/>
    </row>
    <row r="61" spans="4:45" x14ac:dyDescent="0.2">
      <c r="AF61" s="127"/>
      <c r="AG61" s="127"/>
      <c r="AH61" s="127"/>
      <c r="AI61" s="142"/>
      <c r="AJ61" s="143"/>
      <c r="AR61" s="52"/>
    </row>
    <row r="62" spans="4:45" x14ac:dyDescent="0.2">
      <c r="D62" s="152"/>
      <c r="E62" s="216"/>
      <c r="F62" s="216"/>
      <c r="G62" s="216"/>
      <c r="H62" s="216"/>
      <c r="AF62" s="127"/>
      <c r="AG62" s="127"/>
      <c r="AH62" s="127"/>
      <c r="AI62" s="142"/>
      <c r="AJ62" s="143"/>
      <c r="AR62" s="51"/>
    </row>
    <row r="63" spans="4:45" x14ac:dyDescent="0.2">
      <c r="D63" s="1"/>
      <c r="E63" s="154"/>
      <c r="F63" s="155"/>
      <c r="G63" s="153"/>
      <c r="H63" s="155"/>
      <c r="AF63" s="127"/>
      <c r="AG63" s="127"/>
      <c r="AH63" s="127"/>
      <c r="AI63" s="144"/>
      <c r="AJ63" s="145"/>
      <c r="AR63" s="51"/>
    </row>
    <row r="64" spans="4:45" x14ac:dyDescent="0.2">
      <c r="D64" s="156"/>
      <c r="E64" s="154"/>
      <c r="F64" s="155"/>
      <c r="G64" s="153"/>
      <c r="H64" s="155"/>
      <c r="AR64" s="51"/>
    </row>
    <row r="65" spans="4:44" x14ac:dyDescent="0.2">
      <c r="D65" s="1"/>
      <c r="E65" s="1"/>
      <c r="F65" s="1"/>
      <c r="G65" s="217"/>
      <c r="H65" s="217"/>
      <c r="AP65" s="49"/>
      <c r="AR65" s="51"/>
    </row>
    <row r="66" spans="4:44" x14ac:dyDescent="0.2">
      <c r="D66" s="152"/>
      <c r="E66" s="150"/>
      <c r="F66" s="155"/>
      <c r="G66" s="157"/>
      <c r="H66" s="1"/>
      <c r="AR66" s="51"/>
    </row>
    <row r="67" spans="4:44" x14ac:dyDescent="0.2">
      <c r="E67" s="84"/>
    </row>
    <row r="68" spans="4:44" x14ac:dyDescent="0.2">
      <c r="E68" s="84"/>
      <c r="F68" s="91"/>
      <c r="G68" s="141"/>
    </row>
    <row r="69" spans="4:44" x14ac:dyDescent="0.2">
      <c r="E69" s="84"/>
      <c r="F69" s="91"/>
      <c r="G69" s="141"/>
    </row>
    <row r="70" spans="4:44" x14ac:dyDescent="0.2">
      <c r="E70" s="84"/>
      <c r="F70" s="150"/>
      <c r="G70" s="151"/>
    </row>
  </sheetData>
  <mergeCells count="12">
    <mergeCell ref="E62:F62"/>
    <mergeCell ref="G62:H62"/>
    <mergeCell ref="G65:H65"/>
    <mergeCell ref="AO6:AS7"/>
    <mergeCell ref="B6:F7"/>
    <mergeCell ref="H6:H7"/>
    <mergeCell ref="I6:I7"/>
    <mergeCell ref="S6:S7"/>
    <mergeCell ref="G6:G7"/>
    <mergeCell ref="O6:O7"/>
    <mergeCell ref="Q6:Q7"/>
    <mergeCell ref="K6:M7"/>
  </mergeCells>
  <conditionalFormatting sqref="H4:L5">
    <cfRule type="cellIs" dxfId="0" priority="2" stopIfTrue="1" operator="lessThan">
      <formula>0</formula>
    </cfRule>
  </conditionalFormatting>
  <printOptions horizontalCentered="1"/>
  <pageMargins left="0.47244094488188981" right="0.51181102362204722" top="0.98425196850393704" bottom="0.62992125984251968" header="0.35433070866141736" footer="0.39370078740157483"/>
  <pageSetup paperSize="9" scale="94" fitToHeight="2" orientation="portrait" r:id="rId1"/>
  <headerFooter alignWithMargins="0">
    <oddHeader>&amp;L&amp;G&amp;R&amp;"Arial,Negrita"FASE 1 RESIDENCIAL PINEA PUERTO
EL PUERTO DE SANTA MARÍA (CÁDIZ)
72 VIVIENDAS, GARAJES, TRASTEROS Y LOCALES</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1:X52"/>
  <sheetViews>
    <sheetView topLeftCell="K1" workbookViewId="0">
      <selection activeCell="T21" sqref="T21"/>
    </sheetView>
  </sheetViews>
  <sheetFormatPr baseColWidth="10" defaultRowHeight="12.75" x14ac:dyDescent="0.2"/>
  <cols>
    <col min="4" max="4" width="11.42578125" style="9"/>
    <col min="5" max="5" width="15.7109375" customWidth="1"/>
    <col min="6" max="6" width="14.28515625" customWidth="1"/>
    <col min="7" max="7" width="9.7109375" bestFit="1" customWidth="1"/>
    <col min="8" max="8" width="9.42578125" customWidth="1"/>
    <col min="10" max="10" width="83.7109375" customWidth="1"/>
    <col min="13" max="13" width="12.28515625" bestFit="1" customWidth="1"/>
  </cols>
  <sheetData>
    <row r="1" spans="4:24" x14ac:dyDescent="0.2">
      <c r="O1" s="8" t="e">
        <f>VLOOKUP(#REF!,$M$17:$R$21,6,1)&amp;VLOOKUP(#REF!,$M$24:$R$25,6,1)</f>
        <v>#REF!</v>
      </c>
      <c r="P1" s="11" t="s">
        <v>44</v>
      </c>
      <c r="Q1" s="11" t="s">
        <v>50</v>
      </c>
      <c r="R1" s="11" t="s">
        <v>52</v>
      </c>
      <c r="S1" s="11" t="s">
        <v>54</v>
      </c>
      <c r="U1" s="9" t="s">
        <v>92</v>
      </c>
    </row>
    <row r="2" spans="4:24" x14ac:dyDescent="0.2">
      <c r="D2" s="8" t="s">
        <v>55</v>
      </c>
      <c r="L2" t="s">
        <v>83</v>
      </c>
      <c r="M2" t="s">
        <v>52</v>
      </c>
      <c r="N2" s="9" t="s">
        <v>80</v>
      </c>
      <c r="O2" t="str">
        <f>+L2&amp;M2</f>
        <v>VPOREB</v>
      </c>
      <c r="P2" s="15">
        <v>1038.25</v>
      </c>
      <c r="Q2" s="16">
        <v>1001.17</v>
      </c>
      <c r="R2" s="16">
        <v>895.99</v>
      </c>
      <c r="S2" s="17">
        <v>837.87</v>
      </c>
      <c r="T2" s="36"/>
      <c r="U2" s="12" t="s">
        <v>90</v>
      </c>
    </row>
    <row r="3" spans="4:24" x14ac:dyDescent="0.2">
      <c r="L3" t="s">
        <v>83</v>
      </c>
      <c r="M3" t="s">
        <v>82</v>
      </c>
      <c r="N3" s="9" t="s">
        <v>80</v>
      </c>
      <c r="O3" t="str">
        <f t="shared" ref="O3:O7" si="0">+L3&amp;M3</f>
        <v>VPOREU</v>
      </c>
      <c r="P3" s="18">
        <v>1041.05</v>
      </c>
      <c r="Q3" s="19">
        <v>1004.4</v>
      </c>
      <c r="R3" s="19">
        <v>916.5</v>
      </c>
      <c r="S3" s="20">
        <v>857.83</v>
      </c>
      <c r="T3" s="36"/>
      <c r="U3" s="10"/>
    </row>
    <row r="4" spans="4:24" x14ac:dyDescent="0.2">
      <c r="D4" s="2" t="s">
        <v>41</v>
      </c>
      <c r="E4" s="2" t="s">
        <v>42</v>
      </c>
      <c r="F4" s="2" t="s">
        <v>43</v>
      </c>
      <c r="I4" s="2"/>
      <c r="J4" s="2"/>
      <c r="L4" t="s">
        <v>84</v>
      </c>
      <c r="M4" t="s">
        <v>52</v>
      </c>
      <c r="N4" s="9" t="s">
        <v>80</v>
      </c>
      <c r="O4" t="str">
        <f t="shared" si="0"/>
        <v>VPORGB</v>
      </c>
      <c r="P4" s="18">
        <v>1153.6099999999999</v>
      </c>
      <c r="Q4" s="19">
        <v>1112.4100000000001</v>
      </c>
      <c r="R4" s="19">
        <v>995.53</v>
      </c>
      <c r="S4" s="20">
        <v>930.98</v>
      </c>
      <c r="T4" s="36"/>
      <c r="U4" s="12" t="s">
        <v>91</v>
      </c>
    </row>
    <row r="5" spans="4:24" x14ac:dyDescent="0.2">
      <c r="D5" s="2" t="s">
        <v>44</v>
      </c>
      <c r="E5" s="3">
        <v>1314.04</v>
      </c>
      <c r="F5" s="3">
        <v>1344.43</v>
      </c>
      <c r="I5" s="5"/>
      <c r="J5" s="4"/>
      <c r="L5" t="s">
        <v>84</v>
      </c>
      <c r="M5" t="s">
        <v>82</v>
      </c>
      <c r="N5" s="9" t="s">
        <v>80</v>
      </c>
      <c r="O5" t="str">
        <f t="shared" si="0"/>
        <v>VPORGU</v>
      </c>
      <c r="P5" s="18">
        <v>1180.3</v>
      </c>
      <c r="Q5" s="19">
        <v>1138.1400000000001</v>
      </c>
      <c r="R5" s="19">
        <v>1018.31</v>
      </c>
      <c r="S5" s="20">
        <v>953.18</v>
      </c>
      <c r="T5" s="36"/>
      <c r="U5" s="10"/>
    </row>
    <row r="6" spans="4:24" x14ac:dyDescent="0.2">
      <c r="D6" s="2" t="s">
        <v>45</v>
      </c>
      <c r="E6" s="3">
        <v>1267.0999999999999</v>
      </c>
      <c r="F6" s="3">
        <v>1296.4100000000001</v>
      </c>
      <c r="I6" s="5"/>
      <c r="J6" s="4"/>
      <c r="L6" t="s">
        <v>81</v>
      </c>
      <c r="M6" t="s">
        <v>52</v>
      </c>
      <c r="N6" s="9" t="s">
        <v>80</v>
      </c>
      <c r="O6" t="str">
        <f t="shared" si="0"/>
        <v>VPCB</v>
      </c>
      <c r="P6" s="18">
        <v>1314.04</v>
      </c>
      <c r="Q6" s="19">
        <v>1267.0999999999999</v>
      </c>
      <c r="R6" s="19">
        <v>1133.97</v>
      </c>
      <c r="S6" s="20">
        <v>1060.44</v>
      </c>
      <c r="T6" s="36"/>
      <c r="U6" s="12" t="s">
        <v>93</v>
      </c>
    </row>
    <row r="7" spans="4:24" x14ac:dyDescent="0.2">
      <c r="D7" s="2" t="s">
        <v>46</v>
      </c>
      <c r="E7" s="3">
        <v>1133.97</v>
      </c>
      <c r="F7" s="3">
        <v>1159.93</v>
      </c>
      <c r="I7" s="5"/>
      <c r="J7" s="4"/>
      <c r="L7" t="s">
        <v>81</v>
      </c>
      <c r="M7" t="s">
        <v>82</v>
      </c>
      <c r="N7" s="9" t="s">
        <v>80</v>
      </c>
      <c r="O7" t="str">
        <f t="shared" si="0"/>
        <v>VPCU</v>
      </c>
      <c r="P7" s="21">
        <v>1344.43</v>
      </c>
      <c r="Q7" s="22">
        <v>1296.4100000000001</v>
      </c>
      <c r="R7" s="22">
        <v>1159.93</v>
      </c>
      <c r="S7" s="23">
        <v>1086.04</v>
      </c>
      <c r="U7" s="10"/>
    </row>
    <row r="8" spans="4:24" x14ac:dyDescent="0.2">
      <c r="D8" s="2" t="s">
        <v>47</v>
      </c>
      <c r="E8" s="3">
        <v>1060.44</v>
      </c>
      <c r="F8" s="3">
        <v>1086.04</v>
      </c>
      <c r="O8" s="8" t="e">
        <f>VLOOKUP(#REF!,$M$17:$R$21,6,1)&amp;VLOOKUP(#REF!,$M$28:$R$30,6,1)</f>
        <v>#REF!</v>
      </c>
      <c r="P8" s="11" t="s">
        <v>44</v>
      </c>
      <c r="Q8" s="11" t="s">
        <v>50</v>
      </c>
      <c r="R8" s="11" t="s">
        <v>52</v>
      </c>
      <c r="S8" s="11" t="s">
        <v>54</v>
      </c>
    </row>
    <row r="9" spans="4:24" x14ac:dyDescent="0.2">
      <c r="L9" s="9" t="s">
        <v>86</v>
      </c>
      <c r="M9" s="9" t="s">
        <v>80</v>
      </c>
      <c r="N9" s="9" t="s">
        <v>87</v>
      </c>
      <c r="O9" t="str">
        <f>+L9&amp;N9</f>
        <v>VMED30-60</v>
      </c>
      <c r="P9" s="15">
        <v>1498.91</v>
      </c>
      <c r="Q9" s="16">
        <v>1498.91</v>
      </c>
      <c r="R9" s="16">
        <v>1453.27</v>
      </c>
      <c r="S9" s="17">
        <v>1309.1500000000001</v>
      </c>
      <c r="U9" s="12" t="s">
        <v>95</v>
      </c>
      <c r="V9" s="24" t="s">
        <v>96</v>
      </c>
      <c r="W9" s="25"/>
    </row>
    <row r="10" spans="4:24" x14ac:dyDescent="0.2">
      <c r="L10" s="9" t="s">
        <v>86</v>
      </c>
      <c r="M10" s="9" t="s">
        <v>80</v>
      </c>
      <c r="N10" s="9" t="s">
        <v>88</v>
      </c>
      <c r="O10" t="str">
        <f t="shared" ref="O10:O11" si="1">+L10&amp;N10</f>
        <v>VMED60-90</v>
      </c>
      <c r="P10" s="18">
        <v>1375.22</v>
      </c>
      <c r="Q10" s="19">
        <v>1375.22</v>
      </c>
      <c r="R10" s="19">
        <v>1333.17</v>
      </c>
      <c r="S10" s="20">
        <v>1201.05</v>
      </c>
      <c r="U10" s="14"/>
      <c r="V10" s="26"/>
      <c r="W10" s="27"/>
    </row>
    <row r="11" spans="4:24" x14ac:dyDescent="0.2">
      <c r="L11" s="9" t="s">
        <v>86</v>
      </c>
      <c r="M11" s="9" t="s">
        <v>80</v>
      </c>
      <c r="N11" s="9" t="s">
        <v>89</v>
      </c>
      <c r="O11" t="str">
        <f t="shared" si="1"/>
        <v>VMED90-120</v>
      </c>
      <c r="P11" s="21">
        <v>1249.0899999999999</v>
      </c>
      <c r="Q11" s="22">
        <v>1249.0899999999999</v>
      </c>
      <c r="R11" s="22">
        <v>1210.67</v>
      </c>
      <c r="S11" s="23">
        <v>1179.44</v>
      </c>
      <c r="U11" s="10"/>
      <c r="V11" s="28"/>
      <c r="W11" s="29"/>
    </row>
    <row r="12" spans="4:24" x14ac:dyDescent="0.2">
      <c r="I12" s="2" t="s">
        <v>48</v>
      </c>
      <c r="J12" s="2" t="s">
        <v>49</v>
      </c>
      <c r="P12" s="11" t="s">
        <v>44</v>
      </c>
      <c r="Q12" s="11" t="s">
        <v>50</v>
      </c>
      <c r="R12" s="11" t="s">
        <v>52</v>
      </c>
      <c r="S12" s="11" t="s">
        <v>54</v>
      </c>
    </row>
    <row r="13" spans="4:24" ht="25.5" x14ac:dyDescent="0.2">
      <c r="I13" s="5" t="s">
        <v>44</v>
      </c>
      <c r="J13" s="4" t="s">
        <v>59</v>
      </c>
      <c r="L13" s="9" t="s">
        <v>85</v>
      </c>
      <c r="M13" s="9" t="s">
        <v>80</v>
      </c>
      <c r="N13" s="9" t="s">
        <v>80</v>
      </c>
      <c r="O13" t="str">
        <f>+L13&amp;M13&amp;N13</f>
        <v xml:space="preserve">VPESP  </v>
      </c>
      <c r="P13" s="43">
        <v>891.2</v>
      </c>
      <c r="Q13" s="44">
        <v>891.2</v>
      </c>
      <c r="R13" s="44">
        <v>891.2</v>
      </c>
      <c r="S13" s="45">
        <v>891.2</v>
      </c>
      <c r="U13" s="13" t="s">
        <v>90</v>
      </c>
      <c r="V13" s="30" t="s">
        <v>97</v>
      </c>
      <c r="W13" s="31"/>
      <c r="X13" s="9" t="s">
        <v>94</v>
      </c>
    </row>
    <row r="14" spans="4:24" ht="25.5" x14ac:dyDescent="0.2">
      <c r="I14" s="5" t="s">
        <v>50</v>
      </c>
      <c r="J14" s="4" t="s">
        <v>51</v>
      </c>
      <c r="L14" s="46" t="e">
        <f>VLOOKUP(Extremadura!$O$8,Extremadura!$O$9:$S$11,VLOOKUP(#REF!,Extremadura!$R$33:$S$36,2,0))</f>
        <v>#REF!</v>
      </c>
      <c r="M14" t="e">
        <f>VLOOKUP(Extremadura!$O$1,Extremadura!$O$2:$S$7,VLOOKUP(#REF!,Extremadura!$R$33:$S$36,2,0))</f>
        <v>#REF!</v>
      </c>
      <c r="O14">
        <v>1</v>
      </c>
      <c r="P14">
        <v>2</v>
      </c>
      <c r="Q14">
        <v>3</v>
      </c>
      <c r="R14">
        <v>4</v>
      </c>
      <c r="S14">
        <v>5</v>
      </c>
    </row>
    <row r="15" spans="4:24" ht="76.5" x14ac:dyDescent="0.2">
      <c r="I15" s="5" t="s">
        <v>52</v>
      </c>
      <c r="J15" s="4" t="s">
        <v>53</v>
      </c>
      <c r="M15">
        <f>VLOOKUP(T27,Extremadura!$R$33:$S$36,2,0)</f>
        <v>2</v>
      </c>
    </row>
    <row r="16" spans="4:24" x14ac:dyDescent="0.2">
      <c r="I16" s="5" t="s">
        <v>54</v>
      </c>
      <c r="J16" s="4" t="s">
        <v>60</v>
      </c>
      <c r="M16" s="9" t="s">
        <v>106</v>
      </c>
      <c r="R16" s="9" t="s">
        <v>111</v>
      </c>
    </row>
    <row r="17" spans="4:20" x14ac:dyDescent="0.2">
      <c r="I17" s="5"/>
      <c r="J17" s="4"/>
      <c r="M17" s="24" t="s">
        <v>98</v>
      </c>
      <c r="N17" s="32"/>
      <c r="O17" s="32"/>
      <c r="P17" s="32"/>
      <c r="Q17" s="32"/>
      <c r="R17" s="25" t="str">
        <f>+L2</f>
        <v>VPORE</v>
      </c>
    </row>
    <row r="18" spans="4:20" x14ac:dyDescent="0.2">
      <c r="D18" s="8" t="s">
        <v>58</v>
      </c>
      <c r="M18" s="33" t="s">
        <v>99</v>
      </c>
      <c r="R18" s="27" t="str">
        <f>+L4</f>
        <v>VPORG</v>
      </c>
    </row>
    <row r="19" spans="4:20" x14ac:dyDescent="0.2">
      <c r="M19" s="33" t="s">
        <v>100</v>
      </c>
      <c r="R19" s="27" t="str">
        <f>+L6</f>
        <v>VPC</v>
      </c>
    </row>
    <row r="20" spans="4:20" x14ac:dyDescent="0.2">
      <c r="D20" s="2" t="s">
        <v>48</v>
      </c>
      <c r="E20" s="2" t="s">
        <v>56</v>
      </c>
      <c r="F20" s="2" t="s">
        <v>57</v>
      </c>
      <c r="M20" s="33" t="s">
        <v>102</v>
      </c>
      <c r="R20" s="27" t="str">
        <f>+L13</f>
        <v>VPESP</v>
      </c>
    </row>
    <row r="21" spans="4:20" x14ac:dyDescent="0.2">
      <c r="D21" s="2" t="s">
        <v>44</v>
      </c>
      <c r="E21" s="3">
        <v>1038.25</v>
      </c>
      <c r="F21" s="3">
        <v>1041.05</v>
      </c>
      <c r="M21" s="34" t="s">
        <v>101</v>
      </c>
      <c r="N21" s="35"/>
      <c r="O21" s="35"/>
      <c r="P21" s="35"/>
      <c r="Q21" s="35"/>
      <c r="R21" s="29" t="str">
        <f>+L9</f>
        <v>VMED</v>
      </c>
    </row>
    <row r="22" spans="4:20" x14ac:dyDescent="0.2">
      <c r="D22" s="2" t="s">
        <v>50</v>
      </c>
      <c r="E22" s="3">
        <v>1001.17</v>
      </c>
      <c r="F22" s="3">
        <v>1004.4</v>
      </c>
    </row>
    <row r="23" spans="4:20" x14ac:dyDescent="0.2">
      <c r="D23" s="2" t="s">
        <v>52</v>
      </c>
      <c r="E23" s="3">
        <v>895.99</v>
      </c>
      <c r="F23" s="3">
        <v>916.5</v>
      </c>
      <c r="M23" s="9" t="s">
        <v>107</v>
      </c>
      <c r="R23" s="9" t="s">
        <v>112</v>
      </c>
    </row>
    <row r="24" spans="4:20" x14ac:dyDescent="0.2">
      <c r="D24" s="2" t="s">
        <v>54</v>
      </c>
      <c r="E24" s="3">
        <v>837.87</v>
      </c>
      <c r="F24" s="3">
        <v>857.83</v>
      </c>
      <c r="M24" s="24" t="s">
        <v>103</v>
      </c>
      <c r="N24" s="32"/>
      <c r="O24" s="32"/>
      <c r="P24" s="32"/>
      <c r="Q24" s="32"/>
      <c r="R24" s="37" t="s">
        <v>52</v>
      </c>
    </row>
    <row r="25" spans="4:20" x14ac:dyDescent="0.2">
      <c r="M25" s="34" t="s">
        <v>104</v>
      </c>
      <c r="N25" s="35"/>
      <c r="O25" s="35"/>
      <c r="P25" s="35"/>
      <c r="Q25" s="35"/>
      <c r="R25" s="38" t="s">
        <v>82</v>
      </c>
    </row>
    <row r="27" spans="4:20" x14ac:dyDescent="0.2">
      <c r="M27" s="9" t="s">
        <v>108</v>
      </c>
      <c r="R27" s="9" t="s">
        <v>113</v>
      </c>
      <c r="T27" s="9" t="s">
        <v>44</v>
      </c>
    </row>
    <row r="28" spans="4:20" x14ac:dyDescent="0.2">
      <c r="M28" s="24" t="s">
        <v>116</v>
      </c>
      <c r="N28" s="32"/>
      <c r="O28" s="32"/>
      <c r="P28" s="32"/>
      <c r="Q28" s="32"/>
      <c r="R28" s="37" t="s">
        <v>87</v>
      </c>
    </row>
    <row r="29" spans="4:20" x14ac:dyDescent="0.2">
      <c r="D29" s="8" t="s">
        <v>61</v>
      </c>
      <c r="M29" s="33" t="s">
        <v>115</v>
      </c>
      <c r="R29" s="39" t="s">
        <v>88</v>
      </c>
    </row>
    <row r="30" spans="4:20" x14ac:dyDescent="0.2">
      <c r="M30" s="34" t="s">
        <v>114</v>
      </c>
      <c r="N30" s="35"/>
      <c r="O30" s="35"/>
      <c r="P30" s="35"/>
      <c r="Q30" s="35"/>
      <c r="R30" s="38" t="s">
        <v>89</v>
      </c>
    </row>
    <row r="31" spans="4:20" x14ac:dyDescent="0.2">
      <c r="D31" s="2" t="s">
        <v>48</v>
      </c>
      <c r="E31" s="2" t="s">
        <v>56</v>
      </c>
      <c r="F31" s="2" t="s">
        <v>57</v>
      </c>
    </row>
    <row r="32" spans="4:20" x14ac:dyDescent="0.2">
      <c r="D32" s="2" t="s">
        <v>44</v>
      </c>
      <c r="E32" s="3">
        <v>1153.6099999999999</v>
      </c>
      <c r="F32" s="3">
        <v>1180.3</v>
      </c>
      <c r="M32" s="9" t="s">
        <v>110</v>
      </c>
      <c r="R32" s="9" t="s">
        <v>109</v>
      </c>
    </row>
    <row r="33" spans="4:19" ht="127.5" x14ac:dyDescent="0.2">
      <c r="D33" s="2" t="s">
        <v>50</v>
      </c>
      <c r="E33" s="3">
        <v>1112.4100000000001</v>
      </c>
      <c r="F33" s="3">
        <v>1138.1400000000001</v>
      </c>
      <c r="M33" s="40" t="s">
        <v>59</v>
      </c>
      <c r="N33" s="32"/>
      <c r="O33" s="32"/>
      <c r="P33" s="32"/>
      <c r="Q33" s="32"/>
      <c r="R33" s="37" t="s">
        <v>44</v>
      </c>
      <c r="S33">
        <v>2</v>
      </c>
    </row>
    <row r="34" spans="4:19" ht="127.5" x14ac:dyDescent="0.2">
      <c r="D34" s="2" t="s">
        <v>52</v>
      </c>
      <c r="E34" s="3">
        <v>995.53</v>
      </c>
      <c r="F34" s="3">
        <v>1018.31</v>
      </c>
      <c r="M34" s="41" t="s">
        <v>51</v>
      </c>
      <c r="R34" s="39" t="s">
        <v>50</v>
      </c>
      <c r="S34">
        <v>3</v>
      </c>
    </row>
    <row r="35" spans="4:19" ht="409.5" x14ac:dyDescent="0.2">
      <c r="D35" s="2" t="s">
        <v>54</v>
      </c>
      <c r="E35" s="3">
        <v>930.98</v>
      </c>
      <c r="F35" s="3">
        <v>953.18</v>
      </c>
      <c r="M35" s="41" t="s">
        <v>53</v>
      </c>
      <c r="R35" s="39" t="s">
        <v>52</v>
      </c>
      <c r="S35">
        <v>4</v>
      </c>
    </row>
    <row r="36" spans="4:19" ht="89.25" x14ac:dyDescent="0.2">
      <c r="M36" s="42" t="s">
        <v>105</v>
      </c>
      <c r="N36" s="35"/>
      <c r="O36" s="35"/>
      <c r="P36" s="35"/>
      <c r="Q36" s="35"/>
      <c r="R36" s="38" t="s">
        <v>54</v>
      </c>
      <c r="S36">
        <v>5</v>
      </c>
    </row>
    <row r="39" spans="4:19" x14ac:dyDescent="0.2">
      <c r="D39" s="8" t="s">
        <v>62</v>
      </c>
    </row>
    <row r="41" spans="4:19" x14ac:dyDescent="0.2">
      <c r="J41" s="2" t="s">
        <v>63</v>
      </c>
      <c r="K41" s="2" t="s">
        <v>64</v>
      </c>
    </row>
    <row r="42" spans="4:19" x14ac:dyDescent="0.2">
      <c r="J42" s="2" t="s">
        <v>65</v>
      </c>
      <c r="K42" s="2" t="s">
        <v>66</v>
      </c>
    </row>
    <row r="46" spans="4:19" x14ac:dyDescent="0.2">
      <c r="D46" s="8" t="s">
        <v>79</v>
      </c>
    </row>
    <row r="48" spans="4:19" ht="51" customHeight="1" x14ac:dyDescent="0.2">
      <c r="E48" s="231" t="s">
        <v>67</v>
      </c>
      <c r="F48" s="231"/>
      <c r="G48" s="231" t="s">
        <v>68</v>
      </c>
      <c r="H48" s="231"/>
      <c r="I48" s="231"/>
      <c r="J48" s="6" t="s">
        <v>69</v>
      </c>
    </row>
    <row r="49" spans="5:10" ht="25.5" x14ac:dyDescent="0.2">
      <c r="E49" s="6" t="s">
        <v>70</v>
      </c>
      <c r="F49" s="6" t="s">
        <v>71</v>
      </c>
      <c r="G49" s="6" t="s">
        <v>45</v>
      </c>
      <c r="H49" s="6" t="s">
        <v>46</v>
      </c>
      <c r="I49" s="6" t="s">
        <v>47</v>
      </c>
      <c r="J49" s="6" t="s">
        <v>72</v>
      </c>
    </row>
    <row r="50" spans="5:10" x14ac:dyDescent="0.2">
      <c r="E50" s="6">
        <v>30</v>
      </c>
      <c r="F50" s="6" t="s">
        <v>74</v>
      </c>
      <c r="G50" s="7">
        <v>1498.91</v>
      </c>
      <c r="H50" s="7">
        <v>1453.27</v>
      </c>
      <c r="I50" s="7">
        <v>1309.1500000000001</v>
      </c>
      <c r="J50" s="6"/>
    </row>
    <row r="51" spans="5:10" x14ac:dyDescent="0.2">
      <c r="E51" s="6" t="s">
        <v>75</v>
      </c>
      <c r="F51" s="6" t="s">
        <v>76</v>
      </c>
      <c r="G51" s="7">
        <v>1375.22</v>
      </c>
      <c r="H51" s="7">
        <v>1333.17</v>
      </c>
      <c r="I51" s="7">
        <v>1201.05</v>
      </c>
      <c r="J51" s="6" t="s">
        <v>73</v>
      </c>
    </row>
    <row r="52" spans="5:10" x14ac:dyDescent="0.2">
      <c r="E52" s="6" t="s">
        <v>77</v>
      </c>
      <c r="F52" s="6" t="s">
        <v>78</v>
      </c>
      <c r="G52" s="7">
        <v>1249.0899999999999</v>
      </c>
      <c r="H52" s="7">
        <v>1210.67</v>
      </c>
      <c r="I52" s="7">
        <v>1179.44</v>
      </c>
      <c r="J52" s="6"/>
    </row>
  </sheetData>
  <mergeCells count="2">
    <mergeCell ref="E48:F48"/>
    <mergeCell ref="G48:I4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EC81029ED0E5419CDEFE8520C1689E" ma:contentTypeVersion="0" ma:contentTypeDescription="Crear nuevo documento." ma:contentTypeScope="" ma:versionID="c53fb30209587aa15c7b20dafb2db6d0">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9408BA-E9C4-4671-B507-C6DA74D2C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9ADDFD1-34A0-4329-B45A-DE3C10443E2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B175BF93-9625-4AB9-A195-A899C8303B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Cuenta Tesoreria</vt:lpstr>
      <vt:lpstr>CUENTA DE RESULTADOS</vt:lpstr>
      <vt:lpstr>Extremadura</vt:lpstr>
      <vt:lpstr>'CUENTA DE RESULTADOS'!Área_de_impresión</vt:lpstr>
      <vt:lpstr>PROGRAMASVPOEXTREMADURA</vt:lpstr>
      <vt:lpstr>PROGVIVEXT</vt:lpstr>
      <vt:lpstr>SUPUTLEXT</vt:lpstr>
      <vt:lpstr>TIPEDIFEXT</vt:lpstr>
      <vt:lpstr>'CUENTA DE RESULTADOS'!Títulos_a_imprimir</vt:lpstr>
      <vt:lpstr>'Cuenta Tesoreria'!Títulos_a_imprimir</vt:lpstr>
      <vt:lpstr>ZONAEXT</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Ucha;Javier Martínez Escribano</dc:creator>
  <cp:lastModifiedBy>Sonia Ponce Parejo</cp:lastModifiedBy>
  <cp:lastPrinted>2025-04-25T08:58:18Z</cp:lastPrinted>
  <dcterms:created xsi:type="dcterms:W3CDTF">2009-08-11T11:59:54Z</dcterms:created>
  <dcterms:modified xsi:type="dcterms:W3CDTF">2025-05-06T06:57:59Z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0x010100DFEC81029ED0E5419CDEFE8520C1689E</vt:lpwstr>
  </property>
</Properties>
</file>